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/>
  <calcPr fullCalcOnLoad="1"/>
</workbook>
</file>

<file path=xl/sharedStrings.xml><?xml version="1.0" encoding="utf-8"?>
<sst xmlns="http://schemas.openxmlformats.org/spreadsheetml/2006/main" count="541" uniqueCount="232">
  <si>
    <t>部门预算收支总表</t>
  </si>
  <si>
    <t>部门编码及名称：[913]保定市满城区神星镇人民政府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</si>
  <si>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</si>
  <si>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</si>
  <si>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</si>
  <si>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</si>
  <si>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</si>
  <si>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</si>
  <si>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</si>
  <si>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</si>
  <si>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</si>
  <si>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</si>
  <si>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</si>
  <si>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</si>
  <si>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</si>
  <si>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</si>
  <si>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</si>
  <si>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</si>
  <si>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</si>
  <si>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</si>
  <si>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</si>
  <si>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</si>
  <si>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</si>
  <si>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</si>
  <si>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</si>
  <si>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</si>
  <si>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</si>
  <si>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</si>
  <si>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</si>
  <si>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</si>
  <si>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</si>
  <si>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</si>
  <si>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</si>
  <si>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</si>
  <si>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</si>
  <si>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</si>
  <si>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</si>
  <si>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</si>
  <si>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</si>
  <si>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</si>
  <si>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</si>
  <si>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</si>
  <si>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</si>
  <si>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</si>
  <si>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</si>
  <si>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</si>
  <si>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</si>
  <si>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</si>
  <si>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</si>
  <si>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</si>
  <si>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</si>
  <si>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</si>
  <si>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</si>
  <si>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</si>
  <si>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</si>
  <si>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</si>
  <si>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</si>
  <si>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</si>
  <si>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</si>
  <si>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</si>
  <si>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</si>
  <si>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</si>
  <si>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</si>
  <si>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</si>
  <si>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</si>
  <si>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</si>
  <si>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</si>
  <si>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</si>
  <si>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</si>
  <si>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</si>
  <si>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</si>
  <si>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</si>
  <si>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</si>
  <si>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</si>
  <si>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</si>
  <si>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</si>
  <si>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</si>
  <si>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</si>
  <si>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</si>
  <si>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</si>
  <si>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</si>
  <si>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</si>
  <si>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</si>
  <si>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</si>
  <si>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2010308</t>
  </si>
  <si>
    <t>信访事务</t>
  </si>
  <si>
    <t>2010350</t>
  </si>
  <si>
    <t>事业运行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</si>
  <si>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</si>
  <si>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</si>
  <si>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</si>
  <si>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</si>
  <si>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</si>
  <si>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</si>
  <si>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</si>
  <si>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</si>
  <si>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</si>
  <si>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</si>
  <si>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</si>
  <si>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</si>
  <si>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</si>
  <si>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</si>
  <si>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</si>
  <si>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</si>
  <si>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</si>
  <si>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</si>
  <si>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</si>
  <si>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</si>
  <si>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213</t>
  </si>
  <si>
    <t>农林水支出</t>
  </si>
  <si>
    <t>21301</t>
  </si>
  <si>
    <t>农业</t>
  </si>
  <si>
    <t>2130152</t>
  </si>
  <si>
    <t>对高校毕业生到基层任职补助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</si>
  <si>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</si>
  <si>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</si>
  <si>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</si>
  <si>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</si>
  <si>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</si>
  <si>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</si>
  <si>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</si>
  <si>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</si>
  <si>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</si>
  <si>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</si>
  <si>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</si>
  <si>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</si>
  <si>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</si>
  <si>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</si>
  <si>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</si>
  <si>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</si>
  <si>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</si>
  <si>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</si>
  <si>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</si>
  <si>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</si>
  <si>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</si>
  <si>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</si>
  <si>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</si>
  <si>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</si>
  <si>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</si>
  <si>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</si>
  <si>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</si>
  <si>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2010303</t>
  </si>
  <si>
    <t>机关服务</t>
  </si>
  <si>
    <t>20808</t>
  </si>
  <si>
    <t>抚恤</t>
  </si>
  <si>
    <t>2080801</t>
  </si>
  <si>
    <t>死亡抚恤</t>
  </si>
  <si>
    <t>209</t>
  </si>
  <si>
    <t>社会保险基金支出</t>
  </si>
  <si>
    <t>20902</t>
  </si>
  <si>
    <t>失业保险基金支出</t>
  </si>
  <si>
    <t>2090202</t>
  </si>
  <si>
    <t>医疗保险费</t>
  </si>
  <si>
    <t>211</t>
  </si>
  <si>
    <t>节能环保支出</t>
  </si>
  <si>
    <t>21103</t>
  </si>
  <si>
    <t>污染防治</t>
  </si>
  <si>
    <t>2110301</t>
  </si>
  <si>
    <t>大气</t>
  </si>
  <si>
    <t>21104</t>
  </si>
  <si>
    <t>自然生态保护</t>
  </si>
  <si>
    <t>2110402</t>
  </si>
  <si>
    <t>农村环境保护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</si>
  <si>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</si>
  <si>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</si>
  <si>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</si>
  <si>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</si>
  <si>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</si>
  <si>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</si>
  <si>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</si>
  <si>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</si>
  <si>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</si>
  <si>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</si>
  <si>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</si>
  <si>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</si>
  <si>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</si>
  <si>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</si>
  <si>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</si>
  <si>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</si>
  <si>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</si>
  <si>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</si>
  <si>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</si>
  <si>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</si>
  <si>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</si>
  <si>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</si>
  <si>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</si>
  <si>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</si>
  <si>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</si>
  <si>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</si>
  <si>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</si>
  <si>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</si>
  <si>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</si>
  <si>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</si>
  <si>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</si>
  <si>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</si>
  <si>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</si>
  <si>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30211</t>
  </si>
  <si>
    <t>差旅费</t>
  </si>
  <si>
    <t>30217</t>
  </si>
  <si>
    <t>公务接待费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</si>
  <si>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</si>
  <si>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</si>
  <si>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</si>
  <si>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</si>
  <si>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</si>
  <si>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</si>
  <si>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</si>
  <si>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</si>
  <si>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</si>
  <si>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</si>
  <si>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30304</t>
  </si>
  <si>
    <t>抚恤金</t>
  </si>
  <si>
    <t>30309</t>
  </si>
  <si>
    <t>奖励金</t>
  </si>
  <si>
    <t>30399</t>
  </si>
  <si>
    <t>其他对个人和家庭的补助</t>
  </si>
  <si>
    <t>部门预算政府基金预算财政拨款支出表</t>
  </si>
  <si>
    <t>预算年度：2017</t>
  </si>
  <si>
    <t>其他来源收入</t>
  </si>
  <si>
    <t>注：我单位无政府基金预算，空表列示。</t>
  </si>
  <si>
    <t>部门预算国有资本经营预算财政拨款支出表</t>
  </si>
  <si>
    <t>注：我单位无国有资本经营预算，空表列示。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</si>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</sst>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 vertical="center"/>
      <protection/>
    </xf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1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4" fillId="0" borderId="13" xfId="52" applyFont="1" applyBorder="1" applyAlignment="1">
      <alignment vertical="center"/>
      <protection/>
    </xf>
    <xf numFmtId="49" fontId="2" fillId="0" borderId="12" xfId="0" applyNumberFormat="1" applyFont="1" applyBorder="1" applyAlignment="1">
      <alignment vertical="center"/>
    </xf>
    <xf numFmtId="1" fontId="2" fillId="0" borderId="13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2" fontId="2" fillId="0" borderId="13" xfId="0" applyNumberFormat="1" applyFont="1" applyFill="1" applyBorder="1" applyAlignment="1" applyProtection="1">
      <alignment horizontal="righ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2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top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lef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6" sqref="A6:A26"/>
    </sheetView>
  </sheetViews>
  <sheetFormatPr defaultColWidth="9.00390625" defaultRowHeight="13.5"/>
  <cols>
    <col min="1" max="1" width="5.50390625" style="29" customWidth="1"/>
    <col min="2" max="2" width="34.875" style="30" customWidth="1"/>
    <col min="3" max="3" width="17.25390625" style="31" customWidth="1"/>
    <col min="4" max="4" width="34.875" style="30" customWidth="1"/>
    <col min="5" max="5" width="17.25390625" style="31" customWidth="1"/>
    <col min="6" max="16384" width="9.00390625" style="32" customWidth="1"/>
  </cols>
  <sheetData>
    <row r="1" spans="1:5" s="28" customFormat="1" ht="33" customHeight="1">
      <c r="A1" s="33" t="s">
        <v>0</v>
      </c>
      <c r="B1" s="34"/>
      <c r="C1" s="34"/>
      <c r="D1" s="35"/>
      <c r="E1" s="34"/>
    </row>
    <row r="2" spans="1:5" s="28" customFormat="1" ht="15" customHeight="1">
      <c r="A2" s="36" t="s">
        <v>1</v>
      </c>
      <c r="B2" s="34"/>
      <c r="C2" s="34"/>
      <c r="D2" s="36" t="s">
        <v>2</v>
      </c>
      <c r="E2" s="35" t="s">
        <v>3</v>
      </c>
    </row>
    <row r="3" spans="1:5" s="28" customFormat="1" ht="15" customHeight="1">
      <c r="A3" s="34" t="s">
        <v>4</v>
      </c>
      <c r="B3" s="34" t="s">
        <v>5</v>
      </c>
      <c r="C3" s="34"/>
      <c r="D3" s="34" t="s">
        <v>6</v>
      </c>
      <c r="E3" s="34"/>
    </row>
    <row r="4" spans="1:5" s="28" customFormat="1" ht="15" customHeight="1">
      <c r="A4" s="34"/>
      <c r="B4" s="34" t="s">
        <v>7</v>
      </c>
      <c r="C4" s="34" t="s">
        <v>8</v>
      </c>
      <c r="D4" s="34" t="s">
        <v>7</v>
      </c>
      <c r="E4" s="34" t="s">
        <v>8</v>
      </c>
    </row>
    <row r="5" spans="1:5" s="28" customFormat="1" ht="15" customHeight="1">
      <c r="A5" s="34" t="s">
        <v>9</v>
      </c>
      <c r="B5" s="34" t="s">
        <v>10</v>
      </c>
      <c r="C5" s="34" t="s">
        <v>11</v>
      </c>
      <c r="D5" s="34" t="s">
        <v>12</v>
      </c>
      <c r="E5" s="34" t="s">
        <v>13</v>
      </c>
    </row>
    <row r="6" spans="1:5" ht="15" customHeight="1">
      <c r="A6" s="37">
        <v>1</v>
      </c>
      <c r="B6" s="38" t="s">
        <v>14</v>
      </c>
      <c r="C6" s="39">
        <f>11164870.2/10000</f>
        <v>1116.48702</v>
      </c>
      <c r="D6" s="14" t="s">
        <v>15</v>
      </c>
      <c r="E6" s="15">
        <f>5785574/10000</f>
        <v>578.5574</v>
      </c>
    </row>
    <row r="7" spans="1:5" ht="15" customHeight="1">
      <c r="A7" s="37">
        <v>2</v>
      </c>
      <c r="B7" s="38" t="s">
        <v>16</v>
      </c>
      <c r="C7" s="39">
        <v>0</v>
      </c>
      <c r="D7" s="14" t="s">
        <v>17</v>
      </c>
      <c r="E7" s="15">
        <v>0</v>
      </c>
    </row>
    <row r="8" spans="1:5" ht="15" customHeight="1">
      <c r="A8" s="37">
        <v>3</v>
      </c>
      <c r="B8" s="38" t="s">
        <v>18</v>
      </c>
      <c r="C8" s="39">
        <v>0</v>
      </c>
      <c r="D8" s="14" t="s">
        <v>19</v>
      </c>
      <c r="E8" s="15">
        <v>0</v>
      </c>
    </row>
    <row r="9" spans="1:5" ht="15" customHeight="1">
      <c r="A9" s="37">
        <v>4</v>
      </c>
      <c r="B9" s="38" t="s">
        <v>20</v>
      </c>
      <c r="C9" s="39">
        <v>0</v>
      </c>
      <c r="D9" s="14" t="s">
        <v>21</v>
      </c>
      <c r="E9" s="15">
        <v>0</v>
      </c>
    </row>
    <row r="10" spans="1:5" ht="15" customHeight="1">
      <c r="A10" s="37">
        <v>5</v>
      </c>
      <c r="B10" s="38" t="s">
        <v>22</v>
      </c>
      <c r="C10" s="39">
        <v>0</v>
      </c>
      <c r="D10" s="14" t="s">
        <v>23</v>
      </c>
      <c r="E10" s="15">
        <v>0</v>
      </c>
    </row>
    <row r="11" spans="1:5" ht="15" customHeight="1">
      <c r="A11" s="37">
        <v>6</v>
      </c>
      <c r="B11" s="38" t="s">
        <v>24</v>
      </c>
      <c r="C11" s="39">
        <v>0</v>
      </c>
      <c r="D11" s="14" t="s">
        <v>25</v>
      </c>
      <c r="E11" s="15">
        <v>0</v>
      </c>
    </row>
    <row r="12" spans="1:5" ht="15" customHeight="1">
      <c r="A12" s="37">
        <v>7</v>
      </c>
      <c r="B12" s="38" t="s">
        <v>26</v>
      </c>
      <c r="C12" s="39">
        <v>0</v>
      </c>
      <c r="D12" s="14" t="s">
        <v>27</v>
      </c>
      <c r="E12" s="15">
        <v>0</v>
      </c>
    </row>
    <row r="13" spans="1:5" ht="15" customHeight="1">
      <c r="A13" s="37">
        <v>8</v>
      </c>
      <c r="B13" s="38" t="s">
        <v>28</v>
      </c>
      <c r="C13" s="39" t="s">
        <v>28</v>
      </c>
      <c r="D13" s="14" t="s">
        <v>29</v>
      </c>
      <c r="E13" s="15">
        <f>1487576.2/10000</f>
        <v>148.75762</v>
      </c>
    </row>
    <row r="14" spans="1:5" ht="15" customHeight="1">
      <c r="A14" s="37">
        <v>9</v>
      </c>
      <c r="B14" s="38" t="s">
        <v>28</v>
      </c>
      <c r="C14" s="39" t="s">
        <v>28</v>
      </c>
      <c r="D14" s="14" t="s">
        <v>30</v>
      </c>
      <c r="E14" s="15">
        <v>0</v>
      </c>
    </row>
    <row r="15" spans="1:5" ht="15" customHeight="1">
      <c r="A15" s="37">
        <v>10</v>
      </c>
      <c r="B15" s="38" t="s">
        <v>28</v>
      </c>
      <c r="C15" s="39" t="s">
        <v>28</v>
      </c>
      <c r="D15" s="14" t="s">
        <v>31</v>
      </c>
      <c r="E15" s="15">
        <f>222890/10000</f>
        <v>22.289</v>
      </c>
    </row>
    <row r="16" spans="1:5" ht="15" customHeight="1">
      <c r="A16" s="37">
        <v>11</v>
      </c>
      <c r="B16" s="38" t="s">
        <v>28</v>
      </c>
      <c r="C16" s="39" t="s">
        <v>28</v>
      </c>
      <c r="D16" s="14" t="s">
        <v>32</v>
      </c>
      <c r="E16" s="15">
        <v>0</v>
      </c>
    </row>
    <row r="17" spans="1:5" ht="15" customHeight="1">
      <c r="A17" s="37">
        <v>12</v>
      </c>
      <c r="B17" s="38" t="s">
        <v>28</v>
      </c>
      <c r="C17" s="39" t="s">
        <v>28</v>
      </c>
      <c r="D17" s="14" t="s">
        <v>33</v>
      </c>
      <c r="E17" s="15">
        <v>0</v>
      </c>
    </row>
    <row r="18" spans="1:5" ht="15" customHeight="1">
      <c r="A18" s="37">
        <v>13</v>
      </c>
      <c r="B18" s="38" t="s">
        <v>28</v>
      </c>
      <c r="C18" s="39" t="s">
        <v>28</v>
      </c>
      <c r="D18" s="14" t="s">
        <v>34</v>
      </c>
      <c r="E18" s="15">
        <f>3326816/10000</f>
        <v>332.6816</v>
      </c>
    </row>
    <row r="19" spans="1:5" ht="15" customHeight="1">
      <c r="A19" s="37">
        <v>14</v>
      </c>
      <c r="B19" s="38" t="s">
        <v>28</v>
      </c>
      <c r="C19" s="39" t="s">
        <v>28</v>
      </c>
      <c r="D19" s="14" t="s">
        <v>35</v>
      </c>
      <c r="E19" s="15">
        <v>0</v>
      </c>
    </row>
    <row r="20" spans="1:5" ht="15" customHeight="1">
      <c r="A20" s="37">
        <v>15</v>
      </c>
      <c r="B20" s="38" t="s">
        <v>28</v>
      </c>
      <c r="C20" s="39" t="s">
        <v>28</v>
      </c>
      <c r="D20" s="14" t="s">
        <v>36</v>
      </c>
      <c r="E20" s="15">
        <v>0</v>
      </c>
    </row>
    <row r="21" spans="1:5" ht="15" customHeight="1">
      <c r="A21" s="37">
        <v>16</v>
      </c>
      <c r="B21" s="38" t="s">
        <v>28</v>
      </c>
      <c r="C21" s="39" t="s">
        <v>28</v>
      </c>
      <c r="D21" s="14" t="s">
        <v>37</v>
      </c>
      <c r="E21" s="15">
        <v>0</v>
      </c>
    </row>
    <row r="22" spans="1:5" ht="15" customHeight="1">
      <c r="A22" s="37">
        <v>17</v>
      </c>
      <c r="B22" s="38" t="s">
        <v>28</v>
      </c>
      <c r="C22" s="39" t="s">
        <v>28</v>
      </c>
      <c r="D22" s="14" t="s">
        <v>38</v>
      </c>
      <c r="E22" s="15">
        <v>0</v>
      </c>
    </row>
    <row r="23" spans="1:5" ht="15" customHeight="1">
      <c r="A23" s="37">
        <v>18</v>
      </c>
      <c r="B23" s="38" t="s">
        <v>28</v>
      </c>
      <c r="C23" s="39" t="s">
        <v>28</v>
      </c>
      <c r="D23" s="14" t="s">
        <v>39</v>
      </c>
      <c r="E23" s="15">
        <v>0</v>
      </c>
    </row>
    <row r="24" spans="1:5" ht="15" customHeight="1">
      <c r="A24" s="37">
        <v>19</v>
      </c>
      <c r="B24" s="38" t="s">
        <v>28</v>
      </c>
      <c r="C24" s="39" t="s">
        <v>28</v>
      </c>
      <c r="D24" s="14" t="s">
        <v>40</v>
      </c>
      <c r="E24" s="15">
        <v>0</v>
      </c>
    </row>
    <row r="25" spans="1:5" ht="15" customHeight="1">
      <c r="A25" s="37">
        <v>20</v>
      </c>
      <c r="B25" s="38" t="s">
        <v>28</v>
      </c>
      <c r="C25" s="39" t="s">
        <v>28</v>
      </c>
      <c r="D25" s="14" t="s">
        <v>41</v>
      </c>
      <c r="E25" s="15">
        <f>342014/10000</f>
        <v>34.2014</v>
      </c>
    </row>
    <row r="26" spans="1:5" ht="15" customHeight="1">
      <c r="A26" s="37">
        <v>21</v>
      </c>
      <c r="B26" s="38" t="s">
        <v>28</v>
      </c>
      <c r="C26" s="39" t="s">
        <v>28</v>
      </c>
      <c r="D26" s="14" t="s">
        <v>42</v>
      </c>
      <c r="E26" s="15">
        <v>0</v>
      </c>
    </row>
    <row r="27" spans="1:5" ht="15" customHeight="1">
      <c r="A27" s="37"/>
      <c r="B27" s="38"/>
      <c r="C27" s="39"/>
      <c r="D27" s="14" t="s">
        <v>43</v>
      </c>
      <c r="E27" s="15">
        <v>0</v>
      </c>
    </row>
    <row r="28" spans="1:5" ht="15" customHeight="1">
      <c r="A28" s="37"/>
      <c r="B28" s="38"/>
      <c r="C28" s="39"/>
      <c r="D28" s="14" t="s">
        <v>44</v>
      </c>
      <c r="E28" s="15">
        <v>0</v>
      </c>
    </row>
    <row r="29" spans="1:5" ht="15" customHeight="1">
      <c r="A29" s="37"/>
      <c r="B29" s="38"/>
      <c r="C29" s="39"/>
      <c r="D29" s="14" t="s">
        <v>45</v>
      </c>
      <c r="E29" s="15">
        <v>0</v>
      </c>
    </row>
    <row r="30" spans="1:5" ht="15" customHeight="1">
      <c r="A30" s="37"/>
      <c r="B30" s="38"/>
      <c r="C30" s="39"/>
      <c r="D30" s="14" t="s">
        <v>46</v>
      </c>
      <c r="E30" s="15">
        <v>0</v>
      </c>
    </row>
    <row r="31" spans="1:5" ht="15" customHeight="1">
      <c r="A31" s="37"/>
      <c r="B31" s="38"/>
      <c r="C31" s="39"/>
      <c r="D31" s="14" t="s">
        <v>47</v>
      </c>
      <c r="E31" s="15">
        <v>0</v>
      </c>
    </row>
    <row r="32" spans="1:5" ht="15" customHeight="1">
      <c r="A32" s="37"/>
      <c r="B32" s="38"/>
      <c r="C32" s="39"/>
      <c r="D32" s="14" t="s">
        <v>48</v>
      </c>
      <c r="E32" s="15">
        <v>0</v>
      </c>
    </row>
    <row r="33" spans="1:5" ht="15" customHeight="1">
      <c r="A33" s="37"/>
      <c r="B33" s="38"/>
      <c r="C33" s="39"/>
      <c r="D33" s="14" t="s">
        <v>49</v>
      </c>
      <c r="E33" s="15">
        <v>0</v>
      </c>
    </row>
    <row r="34" spans="1:5" ht="15" customHeight="1">
      <c r="A34" s="37">
        <v>22</v>
      </c>
      <c r="B34" s="38" t="s">
        <v>28</v>
      </c>
      <c r="C34" s="39" t="s">
        <v>28</v>
      </c>
      <c r="D34" s="14" t="s">
        <v>50</v>
      </c>
      <c r="E34" s="15">
        <v>0</v>
      </c>
    </row>
    <row r="35" spans="1:5" ht="15" customHeight="1">
      <c r="A35" s="37">
        <v>23</v>
      </c>
      <c r="B35" s="38" t="s">
        <v>51</v>
      </c>
      <c r="C35" s="39">
        <f>11164870.2/10000</f>
        <v>1116.48702</v>
      </c>
      <c r="D35" s="38" t="s">
        <v>52</v>
      </c>
      <c r="E35" s="39">
        <f>11164870.2/10000</f>
        <v>1116.48702</v>
      </c>
    </row>
    <row r="36" spans="1:5" ht="15" customHeight="1">
      <c r="A36" s="37">
        <v>24</v>
      </c>
      <c r="B36" s="38" t="s">
        <v>53</v>
      </c>
      <c r="C36" s="39">
        <v>0</v>
      </c>
      <c r="D36" s="38" t="s">
        <v>54</v>
      </c>
      <c r="E36" s="39">
        <v>0</v>
      </c>
    </row>
    <row r="37" spans="1:5" ht="15" customHeight="1">
      <c r="A37" s="37">
        <v>25</v>
      </c>
      <c r="B37" s="38" t="s">
        <v>55</v>
      </c>
      <c r="C37" s="39">
        <v>0</v>
      </c>
      <c r="D37" s="38" t="s">
        <v>56</v>
      </c>
      <c r="E37" s="39">
        <v>0</v>
      </c>
    </row>
    <row r="38" spans="1:5" ht="15" customHeight="1">
      <c r="A38" s="37">
        <v>26</v>
      </c>
      <c r="B38" s="38" t="s">
        <v>57</v>
      </c>
      <c r="C38" s="39">
        <f>11164870.2/10000</f>
        <v>1116.48702</v>
      </c>
      <c r="D38" s="38" t="s">
        <v>57</v>
      </c>
      <c r="E38" s="39">
        <f>11164870.2/10000</f>
        <v>1116.48702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workbookViewId="0" topLeftCell="A4">
      <selection activeCell="C16" sqref="C16"/>
    </sheetView>
  </sheetViews>
  <sheetFormatPr defaultColWidth="7.50390625" defaultRowHeight="15" customHeight="1"/>
  <cols>
    <col min="1" max="1" width="6.25390625" style="2" customWidth="1"/>
    <col min="2" max="2" width="13.75390625" style="3" customWidth="1"/>
    <col min="3" max="3" width="35.50390625" style="3" customWidth="1"/>
    <col min="4" max="5" width="11.50390625" style="4" bestFit="1" customWidth="1"/>
    <col min="6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spans="1:11" s="1" customFormat="1" ht="37.5" customHeight="1">
      <c r="A1" s="16" t="s">
        <v>58</v>
      </c>
      <c r="B1" s="10"/>
      <c r="C1" s="10"/>
      <c r="D1" s="10"/>
      <c r="E1" s="10"/>
      <c r="F1" s="10"/>
      <c r="G1" s="10"/>
      <c r="H1" s="10"/>
      <c r="I1" s="10"/>
      <c r="J1" s="11"/>
      <c r="K1" s="10"/>
    </row>
    <row r="2" spans="1:11" s="1" customFormat="1" ht="15" customHeight="1">
      <c r="A2" s="9" t="s">
        <v>1</v>
      </c>
      <c r="B2" s="10"/>
      <c r="C2" s="10"/>
      <c r="D2" s="10"/>
      <c r="E2" s="10"/>
      <c r="F2" s="9"/>
      <c r="G2" s="10"/>
      <c r="H2" s="9" t="s">
        <v>2</v>
      </c>
      <c r="I2" s="10"/>
      <c r="J2" s="11" t="s">
        <v>3</v>
      </c>
      <c r="K2" s="10"/>
    </row>
    <row r="3" spans="1:11" s="1" customFormat="1" ht="15" customHeight="1">
      <c r="A3" s="10" t="s">
        <v>4</v>
      </c>
      <c r="B3" s="10" t="s">
        <v>59</v>
      </c>
      <c r="C3" s="10"/>
      <c r="D3" s="10" t="s">
        <v>60</v>
      </c>
      <c r="E3" s="10" t="s">
        <v>61</v>
      </c>
      <c r="F3" s="10" t="s">
        <v>62</v>
      </c>
      <c r="G3" s="10" t="s">
        <v>63</v>
      </c>
      <c r="H3" s="10"/>
      <c r="I3" s="10" t="s">
        <v>64</v>
      </c>
      <c r="J3" s="10" t="s">
        <v>65</v>
      </c>
      <c r="K3" s="10" t="s">
        <v>66</v>
      </c>
    </row>
    <row r="4" spans="1:11" s="1" customFormat="1" ht="21">
      <c r="A4" s="10"/>
      <c r="B4" s="10" t="s">
        <v>67</v>
      </c>
      <c r="C4" s="10" t="s">
        <v>68</v>
      </c>
      <c r="D4" s="10"/>
      <c r="E4" s="10"/>
      <c r="F4" s="10"/>
      <c r="G4" s="10" t="s">
        <v>69</v>
      </c>
      <c r="H4" s="10" t="s">
        <v>70</v>
      </c>
      <c r="I4" s="10"/>
      <c r="J4" s="10"/>
      <c r="K4" s="10"/>
    </row>
    <row r="5" spans="1:11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  <c r="J5" s="10" t="s">
        <v>75</v>
      </c>
      <c r="K5" s="10" t="s">
        <v>76</v>
      </c>
    </row>
    <row r="6" spans="1:11" ht="15" customHeight="1">
      <c r="A6" s="13">
        <v>1</v>
      </c>
      <c r="B6" s="26" t="s">
        <v>28</v>
      </c>
      <c r="C6" s="26" t="s">
        <v>77</v>
      </c>
      <c r="D6" s="4">
        <f>11164870.2/10000</f>
        <v>1116.48702</v>
      </c>
      <c r="E6" s="4">
        <f>11164870.2/10000</f>
        <v>1116.48702</v>
      </c>
      <c r="F6" s="27">
        <v>0</v>
      </c>
      <c r="G6" s="27">
        <v>0</v>
      </c>
      <c r="H6" s="27">
        <v>0</v>
      </c>
      <c r="I6" s="15">
        <v>0</v>
      </c>
      <c r="J6" s="15">
        <v>0</v>
      </c>
      <c r="K6" s="15">
        <v>0</v>
      </c>
    </row>
    <row r="7" spans="1:11" ht="15" customHeight="1">
      <c r="A7" s="13">
        <v>2</v>
      </c>
      <c r="B7" s="14" t="s">
        <v>78</v>
      </c>
      <c r="C7" s="14" t="s">
        <v>79</v>
      </c>
      <c r="D7" s="15">
        <f>5785574/10000</f>
        <v>578.5574</v>
      </c>
      <c r="E7" s="15">
        <f>5785574/10000</f>
        <v>578.5574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15" customHeight="1">
      <c r="A8" s="13">
        <v>3</v>
      </c>
      <c r="B8" s="14" t="s">
        <v>80</v>
      </c>
      <c r="C8" s="14" t="s">
        <v>81</v>
      </c>
      <c r="D8" s="15">
        <f>5785574/10000</f>
        <v>578.5574</v>
      </c>
      <c r="E8" s="15">
        <f>5785574/10000</f>
        <v>578.5574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ht="15" customHeight="1">
      <c r="A9" s="13">
        <v>4</v>
      </c>
      <c r="B9" s="14" t="s">
        <v>82</v>
      </c>
      <c r="C9" s="14" t="s">
        <v>83</v>
      </c>
      <c r="D9" s="15">
        <f>3283289/10000</f>
        <v>328.3289</v>
      </c>
      <c r="E9" s="15">
        <f>3283289/10000</f>
        <v>328.3289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ht="15" customHeight="1">
      <c r="A10" s="13">
        <v>5</v>
      </c>
      <c r="B10" s="14" t="s">
        <v>84</v>
      </c>
      <c r="C10" s="14" t="s">
        <v>85</v>
      </c>
      <c r="D10" s="15">
        <f>200000/10000</f>
        <v>20</v>
      </c>
      <c r="E10" s="15">
        <f>200000/10000</f>
        <v>20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ht="15" customHeight="1">
      <c r="A11" s="13">
        <v>6</v>
      </c>
      <c r="B11" s="14" t="s">
        <v>86</v>
      </c>
      <c r="C11" s="14" t="s">
        <v>87</v>
      </c>
      <c r="D11" s="15">
        <f>2302285/10000</f>
        <v>230.2285</v>
      </c>
      <c r="E11" s="15">
        <f>2302285/10000</f>
        <v>230.2285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ht="15" customHeight="1">
      <c r="A12" s="13">
        <v>7</v>
      </c>
      <c r="B12" s="14" t="s">
        <v>88</v>
      </c>
      <c r="C12" s="14" t="s">
        <v>89</v>
      </c>
      <c r="D12" s="15">
        <f>1487576.2/10000</f>
        <v>148.75762</v>
      </c>
      <c r="E12" s="15">
        <f>1487576.2/10000</f>
        <v>148.75762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15" customHeight="1">
      <c r="A13" s="13">
        <v>8</v>
      </c>
      <c r="B13" s="14" t="s">
        <v>90</v>
      </c>
      <c r="C13" s="14" t="s">
        <v>91</v>
      </c>
      <c r="D13" s="15">
        <f>1487576.2/10000</f>
        <v>148.75762</v>
      </c>
      <c r="E13" s="15">
        <f>1487576.2/10000</f>
        <v>148.75762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ht="15" customHeight="1">
      <c r="A14" s="13">
        <v>9</v>
      </c>
      <c r="B14" s="14" t="s">
        <v>92</v>
      </c>
      <c r="C14" s="14" t="s">
        <v>93</v>
      </c>
      <c r="D14" s="15">
        <f>80912.28/10000</f>
        <v>8.091228</v>
      </c>
      <c r="E14" s="15">
        <f>80912.28/10000</f>
        <v>8.091228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ht="15" customHeight="1">
      <c r="A15" s="13">
        <v>10</v>
      </c>
      <c r="B15" s="14" t="s">
        <v>94</v>
      </c>
      <c r="C15" s="14" t="s">
        <v>95</v>
      </c>
      <c r="D15" s="15">
        <f>429840.4/10000</f>
        <v>42.98404</v>
      </c>
      <c r="E15" s="15">
        <f>429840.4/10000</f>
        <v>42.98404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ht="15" customHeight="1">
      <c r="A16" s="13">
        <v>11</v>
      </c>
      <c r="B16" s="14" t="s">
        <v>96</v>
      </c>
      <c r="C16" s="14" t="s">
        <v>97</v>
      </c>
      <c r="D16" s="15">
        <f>702627.45/10000</f>
        <v>70.262745</v>
      </c>
      <c r="E16" s="15">
        <f>702627.45/10000</f>
        <v>70.262745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ht="15" customHeight="1">
      <c r="A17" s="13">
        <v>12</v>
      </c>
      <c r="B17" s="14" t="s">
        <v>98</v>
      </c>
      <c r="C17" s="14" t="s">
        <v>99</v>
      </c>
      <c r="D17" s="15">
        <f>274196.07/10000</f>
        <v>27.419607</v>
      </c>
      <c r="E17" s="15">
        <f>274196.07/10000</f>
        <v>27.419607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15" customHeight="1">
      <c r="A18" s="13">
        <v>13</v>
      </c>
      <c r="B18" s="14" t="s">
        <v>100</v>
      </c>
      <c r="C18" s="14" t="s">
        <v>101</v>
      </c>
      <c r="D18" s="15">
        <f>222890/10000</f>
        <v>22.289</v>
      </c>
      <c r="E18" s="15">
        <f>222890/10000</f>
        <v>22.289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ht="15" customHeight="1">
      <c r="A19" s="13">
        <v>14</v>
      </c>
      <c r="B19" s="14" t="s">
        <v>102</v>
      </c>
      <c r="C19" s="14" t="s">
        <v>103</v>
      </c>
      <c r="D19" s="15">
        <f>222890/10000</f>
        <v>22.289</v>
      </c>
      <c r="E19" s="15">
        <f>222890/10000</f>
        <v>22.289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ht="15" customHeight="1">
      <c r="A20" s="13">
        <v>15</v>
      </c>
      <c r="B20" s="14" t="s">
        <v>104</v>
      </c>
      <c r="C20" s="14" t="s">
        <v>105</v>
      </c>
      <c r="D20" s="15">
        <f>122883.68/10000</f>
        <v>12.288368</v>
      </c>
      <c r="E20" s="15">
        <f>122883.68/10000</f>
        <v>12.288368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1:11" ht="15" customHeight="1">
      <c r="A21" s="13">
        <v>16</v>
      </c>
      <c r="B21" s="14" t="s">
        <v>106</v>
      </c>
      <c r="C21" s="14" t="s">
        <v>107</v>
      </c>
      <c r="D21" s="15">
        <f>100006.32/10000</f>
        <v>10.000632000000001</v>
      </c>
      <c r="E21" s="15">
        <f>100006.32/10000</f>
        <v>10.000632000000001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</row>
    <row r="22" spans="1:11" ht="15" customHeight="1">
      <c r="A22" s="13">
        <v>17</v>
      </c>
      <c r="B22" s="14" t="s">
        <v>108</v>
      </c>
      <c r="C22" s="14" t="s">
        <v>109</v>
      </c>
      <c r="D22" s="15">
        <f>3326816/10000</f>
        <v>332.6816</v>
      </c>
      <c r="E22" s="15">
        <f>3326816/10000</f>
        <v>332.6816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1:11" ht="15" customHeight="1">
      <c r="A23" s="13">
        <v>18</v>
      </c>
      <c r="B23" s="14" t="s">
        <v>110</v>
      </c>
      <c r="C23" s="14" t="s">
        <v>111</v>
      </c>
      <c r="D23" s="15">
        <f>50496/10000</f>
        <v>5.0496</v>
      </c>
      <c r="E23" s="15">
        <f>50496/10000</f>
        <v>5.0496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1:11" ht="15" customHeight="1">
      <c r="A24" s="13">
        <v>19</v>
      </c>
      <c r="B24" s="14" t="s">
        <v>112</v>
      </c>
      <c r="C24" s="14" t="s">
        <v>113</v>
      </c>
      <c r="D24" s="15">
        <f>50496/10000</f>
        <v>5.0496</v>
      </c>
      <c r="E24" s="15">
        <f>50496/10000</f>
        <v>5.0496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1:11" ht="15" customHeight="1">
      <c r="A25" s="13">
        <v>20</v>
      </c>
      <c r="B25" s="14" t="s">
        <v>114</v>
      </c>
      <c r="C25" s="14" t="s">
        <v>115</v>
      </c>
      <c r="D25" s="15">
        <f>3276320/10000</f>
        <v>327.632</v>
      </c>
      <c r="E25" s="15">
        <f>3276320/10000</f>
        <v>327.632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56" ht="15" customHeight="1">
      <c r="A26" s="13">
        <v>21</v>
      </c>
      <c r="B26" s="14" t="s">
        <v>116</v>
      </c>
      <c r="C26" s="14" t="s">
        <v>117</v>
      </c>
      <c r="D26" s="15">
        <f>3276320/10000</f>
        <v>327.632</v>
      </c>
      <c r="E26" s="15">
        <f>3276320/10000</f>
        <v>327.632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13">
        <v>22</v>
      </c>
      <c r="B27" s="14" t="s">
        <v>118</v>
      </c>
      <c r="C27" s="14" t="s">
        <v>119</v>
      </c>
      <c r="D27" s="15">
        <f aca="true" t="shared" si="0" ref="D27:E29">342014/10000</f>
        <v>34.2014</v>
      </c>
      <c r="E27" s="15">
        <f t="shared" si="0"/>
        <v>34.2014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13">
        <v>23</v>
      </c>
      <c r="B28" s="14" t="s">
        <v>120</v>
      </c>
      <c r="C28" s="14" t="s">
        <v>121</v>
      </c>
      <c r="D28" s="15">
        <f t="shared" si="0"/>
        <v>34.2014</v>
      </c>
      <c r="E28" s="15">
        <f t="shared" si="0"/>
        <v>34.2014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13">
        <v>24</v>
      </c>
      <c r="B29" s="14" t="s">
        <v>122</v>
      </c>
      <c r="C29" s="14" t="s">
        <v>123</v>
      </c>
      <c r="D29" s="15">
        <f t="shared" si="0"/>
        <v>34.2014</v>
      </c>
      <c r="E29" s="15">
        <f t="shared" si="0"/>
        <v>34.2014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workbookViewId="0" topLeftCell="A1">
      <selection activeCell="C16" sqref="C16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37.25390625" style="3" customWidth="1"/>
    <col min="4" max="9" width="12.50390625" style="4" customWidth="1"/>
    <col min="10" max="16384" width="7.50390625" style="5" customWidth="1"/>
  </cols>
  <sheetData>
    <row r="1" spans="1:9" s="1" customFormat="1" ht="37.5" customHeight="1">
      <c r="A1" s="16" t="s">
        <v>124</v>
      </c>
      <c r="B1" s="10"/>
      <c r="C1" s="10"/>
      <c r="D1" s="10"/>
      <c r="E1" s="10"/>
      <c r="F1" s="10"/>
      <c r="G1" s="10"/>
      <c r="H1" s="11"/>
      <c r="I1" s="10"/>
    </row>
    <row r="2" spans="1:9" s="1" customFormat="1" ht="15" customHeight="1">
      <c r="A2" s="9" t="s">
        <v>1</v>
      </c>
      <c r="B2" s="10"/>
      <c r="C2" s="10"/>
      <c r="D2" s="10"/>
      <c r="E2" s="9"/>
      <c r="F2" s="9" t="s">
        <v>2</v>
      </c>
      <c r="G2" s="10"/>
      <c r="H2" s="11" t="s">
        <v>3</v>
      </c>
      <c r="I2" s="10"/>
    </row>
    <row r="3" spans="1:9" s="1" customFormat="1" ht="15" customHeight="1">
      <c r="A3" s="10" t="s">
        <v>4</v>
      </c>
      <c r="B3" s="10" t="s">
        <v>59</v>
      </c>
      <c r="C3" s="10"/>
      <c r="D3" s="10" t="s">
        <v>125</v>
      </c>
      <c r="E3" s="10" t="s">
        <v>126</v>
      </c>
      <c r="F3" s="10" t="s">
        <v>127</v>
      </c>
      <c r="G3" s="10" t="s">
        <v>128</v>
      </c>
      <c r="H3" s="10" t="s">
        <v>129</v>
      </c>
      <c r="I3" s="10" t="s">
        <v>130</v>
      </c>
    </row>
    <row r="4" spans="1:9" s="1" customFormat="1" ht="15" customHeight="1">
      <c r="A4" s="10"/>
      <c r="B4" s="10" t="s">
        <v>67</v>
      </c>
      <c r="C4" s="10" t="s">
        <v>68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</row>
    <row r="6" spans="1:9" ht="15" customHeight="1">
      <c r="A6" s="13">
        <v>1</v>
      </c>
      <c r="B6" s="14" t="s">
        <v>28</v>
      </c>
      <c r="C6" s="14" t="s">
        <v>77</v>
      </c>
      <c r="D6" s="15">
        <f>11164870.2/10000</f>
        <v>1116.48702</v>
      </c>
      <c r="E6" s="15">
        <f>7638054.2/10000</f>
        <v>763.80542</v>
      </c>
      <c r="F6" s="15">
        <f>3526816/10000</f>
        <v>352.6816</v>
      </c>
      <c r="G6" s="15">
        <v>0</v>
      </c>
      <c r="H6" s="15">
        <v>0</v>
      </c>
      <c r="I6" s="15">
        <v>0</v>
      </c>
    </row>
    <row r="7" spans="1:9" ht="15" customHeight="1">
      <c r="A7" s="13">
        <v>2</v>
      </c>
      <c r="B7" s="14" t="s">
        <v>78</v>
      </c>
      <c r="C7" s="14" t="s">
        <v>79</v>
      </c>
      <c r="D7" s="15">
        <f>5785574/10000</f>
        <v>578.5574</v>
      </c>
      <c r="E7" s="15">
        <f>5585574/10000</f>
        <v>558.5574</v>
      </c>
      <c r="F7" s="15">
        <f>200000/10000</f>
        <v>20</v>
      </c>
      <c r="G7" s="15">
        <v>0</v>
      </c>
      <c r="H7" s="15">
        <v>0</v>
      </c>
      <c r="I7" s="15">
        <v>0</v>
      </c>
    </row>
    <row r="8" spans="1:9" ht="15" customHeight="1">
      <c r="A8" s="13">
        <v>3</v>
      </c>
      <c r="B8" s="14" t="s">
        <v>80</v>
      </c>
      <c r="C8" s="14" t="s">
        <v>81</v>
      </c>
      <c r="D8" s="15">
        <f>5785574/10000</f>
        <v>578.5574</v>
      </c>
      <c r="E8" s="15">
        <f>5585574/10000</f>
        <v>558.5574</v>
      </c>
      <c r="F8" s="15">
        <f>200000/10000</f>
        <v>20</v>
      </c>
      <c r="G8" s="15">
        <v>0</v>
      </c>
      <c r="H8" s="15">
        <v>0</v>
      </c>
      <c r="I8" s="15">
        <v>0</v>
      </c>
    </row>
    <row r="9" spans="1:9" ht="15" customHeight="1">
      <c r="A9" s="13">
        <v>4</v>
      </c>
      <c r="B9" s="14" t="s">
        <v>82</v>
      </c>
      <c r="C9" s="14" t="s">
        <v>83</v>
      </c>
      <c r="D9" s="15">
        <f>3283289/10000</f>
        <v>328.3289</v>
      </c>
      <c r="E9" s="15">
        <f>3283289/10000</f>
        <v>328.3289</v>
      </c>
      <c r="F9" s="15">
        <v>0</v>
      </c>
      <c r="G9" s="15">
        <v>0</v>
      </c>
      <c r="H9" s="15">
        <v>0</v>
      </c>
      <c r="I9" s="15">
        <v>0</v>
      </c>
    </row>
    <row r="10" spans="1:9" ht="15" customHeight="1">
      <c r="A10" s="13">
        <v>5</v>
      </c>
      <c r="B10" s="14" t="s">
        <v>84</v>
      </c>
      <c r="C10" s="14" t="s">
        <v>85</v>
      </c>
      <c r="D10" s="15">
        <f>200000/10000</f>
        <v>20</v>
      </c>
      <c r="E10" s="15">
        <v>0</v>
      </c>
      <c r="F10" s="15">
        <f>200000/10000</f>
        <v>20</v>
      </c>
      <c r="G10" s="15">
        <v>0</v>
      </c>
      <c r="H10" s="15">
        <v>0</v>
      </c>
      <c r="I10" s="15">
        <v>0</v>
      </c>
    </row>
    <row r="11" spans="1:9" ht="15" customHeight="1">
      <c r="A11" s="13">
        <v>6</v>
      </c>
      <c r="B11" s="14" t="s">
        <v>86</v>
      </c>
      <c r="C11" s="14" t="s">
        <v>87</v>
      </c>
      <c r="D11" s="15">
        <f>2302285/10000</f>
        <v>230.2285</v>
      </c>
      <c r="E11" s="15">
        <f>2302285/10000</f>
        <v>230.2285</v>
      </c>
      <c r="F11" s="15">
        <v>0</v>
      </c>
      <c r="G11" s="15">
        <v>0</v>
      </c>
      <c r="H11" s="15">
        <v>0</v>
      </c>
      <c r="I11" s="15">
        <v>0</v>
      </c>
    </row>
    <row r="12" spans="1:9" ht="15" customHeight="1">
      <c r="A12" s="13">
        <v>7</v>
      </c>
      <c r="B12" s="14" t="s">
        <v>88</v>
      </c>
      <c r="C12" s="14" t="s">
        <v>89</v>
      </c>
      <c r="D12" s="15">
        <f>1487576.2/10000</f>
        <v>148.75762</v>
      </c>
      <c r="E12" s="15">
        <f>1487576.2/10000</f>
        <v>148.75762</v>
      </c>
      <c r="F12" s="15">
        <v>0</v>
      </c>
      <c r="G12" s="15">
        <v>0</v>
      </c>
      <c r="H12" s="15">
        <v>0</v>
      </c>
      <c r="I12" s="15">
        <v>0</v>
      </c>
    </row>
    <row r="13" spans="1:9" ht="15" customHeight="1">
      <c r="A13" s="13">
        <v>8</v>
      </c>
      <c r="B13" s="14" t="s">
        <v>90</v>
      </c>
      <c r="C13" s="14" t="s">
        <v>91</v>
      </c>
      <c r="D13" s="15">
        <f>1487576.2/10000</f>
        <v>148.75762</v>
      </c>
      <c r="E13" s="15">
        <f>1487576.2/10000</f>
        <v>148.75762</v>
      </c>
      <c r="F13" s="15">
        <v>0</v>
      </c>
      <c r="G13" s="15">
        <v>0</v>
      </c>
      <c r="H13" s="15">
        <v>0</v>
      </c>
      <c r="I13" s="15">
        <v>0</v>
      </c>
    </row>
    <row r="14" spans="1:9" ht="15" customHeight="1">
      <c r="A14" s="13">
        <v>9</v>
      </c>
      <c r="B14" s="14" t="s">
        <v>92</v>
      </c>
      <c r="C14" s="14" t="s">
        <v>93</v>
      </c>
      <c r="D14" s="15">
        <f>80912.28/10000</f>
        <v>8.091228</v>
      </c>
      <c r="E14" s="15">
        <f>80912.28/10000</f>
        <v>8.091228</v>
      </c>
      <c r="F14" s="15">
        <v>0</v>
      </c>
      <c r="G14" s="15">
        <v>0</v>
      </c>
      <c r="H14" s="15">
        <v>0</v>
      </c>
      <c r="I14" s="15">
        <v>0</v>
      </c>
    </row>
    <row r="15" spans="1:9" ht="15" customHeight="1">
      <c r="A15" s="13">
        <v>10</v>
      </c>
      <c r="B15" s="14" t="s">
        <v>94</v>
      </c>
      <c r="C15" s="14" t="s">
        <v>95</v>
      </c>
      <c r="D15" s="15">
        <f>429840.4/10000</f>
        <v>42.98404</v>
      </c>
      <c r="E15" s="15">
        <f>429840.4/10000</f>
        <v>42.98404</v>
      </c>
      <c r="F15" s="15">
        <v>0</v>
      </c>
      <c r="G15" s="15">
        <v>0</v>
      </c>
      <c r="H15" s="15">
        <v>0</v>
      </c>
      <c r="I15" s="15">
        <v>0</v>
      </c>
    </row>
    <row r="16" spans="1:9" ht="15" customHeight="1">
      <c r="A16" s="13">
        <v>11</v>
      </c>
      <c r="B16" s="14" t="s">
        <v>96</v>
      </c>
      <c r="C16" s="14" t="s">
        <v>97</v>
      </c>
      <c r="D16" s="15">
        <f>702627.45/10000</f>
        <v>70.262745</v>
      </c>
      <c r="E16" s="15">
        <f>702627.45/10000</f>
        <v>70.262745</v>
      </c>
      <c r="F16" s="15">
        <v>0</v>
      </c>
      <c r="G16" s="15">
        <v>0</v>
      </c>
      <c r="H16" s="15">
        <v>0</v>
      </c>
      <c r="I16" s="15">
        <v>0</v>
      </c>
    </row>
    <row r="17" spans="1:9" ht="15" customHeight="1">
      <c r="A17" s="13">
        <v>12</v>
      </c>
      <c r="B17" s="14" t="s">
        <v>98</v>
      </c>
      <c r="C17" s="14" t="s">
        <v>99</v>
      </c>
      <c r="D17" s="15">
        <f>274196.07/10000</f>
        <v>27.419607</v>
      </c>
      <c r="E17" s="15">
        <f>274196.07/10000</f>
        <v>27.419607</v>
      </c>
      <c r="F17" s="15">
        <v>0</v>
      </c>
      <c r="G17" s="15">
        <v>0</v>
      </c>
      <c r="H17" s="15">
        <v>0</v>
      </c>
      <c r="I17" s="15">
        <v>0</v>
      </c>
    </row>
    <row r="18" spans="1:9" ht="15" customHeight="1">
      <c r="A18" s="13">
        <v>13</v>
      </c>
      <c r="B18" s="14" t="s">
        <v>100</v>
      </c>
      <c r="C18" s="14" t="s">
        <v>101</v>
      </c>
      <c r="D18" s="15">
        <f>222890/10000</f>
        <v>22.289</v>
      </c>
      <c r="E18" s="15">
        <f>222890/10000</f>
        <v>22.289</v>
      </c>
      <c r="F18" s="15">
        <v>0</v>
      </c>
      <c r="G18" s="15">
        <v>0</v>
      </c>
      <c r="H18" s="15">
        <v>0</v>
      </c>
      <c r="I18" s="15">
        <v>0</v>
      </c>
    </row>
    <row r="19" spans="1:9" ht="15" customHeight="1">
      <c r="A19" s="13">
        <v>14</v>
      </c>
      <c r="B19" s="14" t="s">
        <v>102</v>
      </c>
      <c r="C19" s="14" t="s">
        <v>103</v>
      </c>
      <c r="D19" s="15">
        <f>222890/10000</f>
        <v>22.289</v>
      </c>
      <c r="E19" s="15">
        <f>222890/10000</f>
        <v>22.289</v>
      </c>
      <c r="F19" s="15">
        <v>0</v>
      </c>
      <c r="G19" s="15">
        <v>0</v>
      </c>
      <c r="H19" s="15">
        <v>0</v>
      </c>
      <c r="I19" s="15">
        <v>0</v>
      </c>
    </row>
    <row r="20" spans="1:9" ht="15" customHeight="1">
      <c r="A20" s="13">
        <v>15</v>
      </c>
      <c r="B20" s="14" t="s">
        <v>104</v>
      </c>
      <c r="C20" s="14" t="s">
        <v>105</v>
      </c>
      <c r="D20" s="15">
        <f>122883.68/10000</f>
        <v>12.288368</v>
      </c>
      <c r="E20" s="15">
        <f>122883.68/10000</f>
        <v>12.288368</v>
      </c>
      <c r="F20" s="15">
        <v>0</v>
      </c>
      <c r="G20" s="15">
        <v>0</v>
      </c>
      <c r="H20" s="15">
        <v>0</v>
      </c>
      <c r="I20" s="15">
        <v>0</v>
      </c>
    </row>
    <row r="21" spans="1:9" ht="15" customHeight="1">
      <c r="A21" s="13">
        <v>16</v>
      </c>
      <c r="B21" s="14" t="s">
        <v>106</v>
      </c>
      <c r="C21" s="14" t="s">
        <v>107</v>
      </c>
      <c r="D21" s="15">
        <f>100006.32/10000</f>
        <v>10.000632000000001</v>
      </c>
      <c r="E21" s="15">
        <f>100006.32/10000</f>
        <v>10.000632000000001</v>
      </c>
      <c r="F21" s="15">
        <v>0</v>
      </c>
      <c r="G21" s="15">
        <v>0</v>
      </c>
      <c r="H21" s="15">
        <v>0</v>
      </c>
      <c r="I21" s="15">
        <v>0</v>
      </c>
    </row>
    <row r="22" spans="1:9" ht="15" customHeight="1">
      <c r="A22" s="13">
        <v>17</v>
      </c>
      <c r="B22" s="14" t="s">
        <v>108</v>
      </c>
      <c r="C22" s="14" t="s">
        <v>109</v>
      </c>
      <c r="D22" s="15">
        <f>3326816/10000</f>
        <v>332.6816</v>
      </c>
      <c r="E22" s="15">
        <v>0</v>
      </c>
      <c r="F22" s="15">
        <f>3326816/10000</f>
        <v>332.6816</v>
      </c>
      <c r="G22" s="15">
        <v>0</v>
      </c>
      <c r="H22" s="15">
        <v>0</v>
      </c>
      <c r="I22" s="15">
        <v>0</v>
      </c>
    </row>
    <row r="23" spans="1:9" ht="15" customHeight="1">
      <c r="A23" s="13">
        <v>18</v>
      </c>
      <c r="B23" s="14" t="s">
        <v>110</v>
      </c>
      <c r="C23" s="14" t="s">
        <v>111</v>
      </c>
      <c r="D23" s="15">
        <f>50496/10000</f>
        <v>5.0496</v>
      </c>
      <c r="E23" s="15">
        <v>0</v>
      </c>
      <c r="F23" s="15">
        <f>50496/10000</f>
        <v>5.0496</v>
      </c>
      <c r="G23" s="15">
        <v>0</v>
      </c>
      <c r="H23" s="15">
        <v>0</v>
      </c>
      <c r="I23" s="15">
        <v>0</v>
      </c>
    </row>
    <row r="24" spans="1:9" ht="15" customHeight="1">
      <c r="A24" s="13">
        <v>19</v>
      </c>
      <c r="B24" s="14" t="s">
        <v>112</v>
      </c>
      <c r="C24" s="14" t="s">
        <v>113</v>
      </c>
      <c r="D24" s="15">
        <f>50496/10000</f>
        <v>5.0496</v>
      </c>
      <c r="E24" s="15">
        <v>0</v>
      </c>
      <c r="F24" s="15">
        <f>50496/10000</f>
        <v>5.0496</v>
      </c>
      <c r="G24" s="15">
        <v>0</v>
      </c>
      <c r="H24" s="15">
        <v>0</v>
      </c>
      <c r="I24" s="15">
        <v>0</v>
      </c>
    </row>
    <row r="25" spans="1:9" ht="15" customHeight="1">
      <c r="A25" s="13">
        <v>20</v>
      </c>
      <c r="B25" s="14" t="s">
        <v>114</v>
      </c>
      <c r="C25" s="14" t="s">
        <v>115</v>
      </c>
      <c r="D25" s="15">
        <f>3276320/10000</f>
        <v>327.632</v>
      </c>
      <c r="E25" s="15">
        <v>0</v>
      </c>
      <c r="F25" s="15">
        <f>3276320/10000</f>
        <v>327.632</v>
      </c>
      <c r="G25" s="15">
        <v>0</v>
      </c>
      <c r="H25" s="15">
        <v>0</v>
      </c>
      <c r="I25" s="15">
        <v>0</v>
      </c>
    </row>
    <row r="26" spans="1:256" ht="15" customHeight="1">
      <c r="A26" s="13">
        <v>21</v>
      </c>
      <c r="B26" s="14" t="s">
        <v>116</v>
      </c>
      <c r="C26" s="14" t="s">
        <v>117</v>
      </c>
      <c r="D26" s="15">
        <f>3276320/10000</f>
        <v>327.632</v>
      </c>
      <c r="E26" s="15">
        <v>0</v>
      </c>
      <c r="F26" s="15">
        <f>3276320/10000</f>
        <v>327.632</v>
      </c>
      <c r="G26" s="15">
        <v>0</v>
      </c>
      <c r="H26" s="15">
        <v>0</v>
      </c>
      <c r="I26" s="15">
        <v>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13">
        <v>22</v>
      </c>
      <c r="B27" s="14" t="s">
        <v>118</v>
      </c>
      <c r="C27" s="14" t="s">
        <v>119</v>
      </c>
      <c r="D27" s="15">
        <f aca="true" t="shared" si="0" ref="D27:E29">342014/10000</f>
        <v>34.2014</v>
      </c>
      <c r="E27" s="15">
        <f t="shared" si="0"/>
        <v>34.2014</v>
      </c>
      <c r="F27" s="15">
        <v>0</v>
      </c>
      <c r="G27" s="15">
        <v>0</v>
      </c>
      <c r="H27" s="15">
        <v>0</v>
      </c>
      <c r="I27" s="15">
        <v>0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13">
        <v>23</v>
      </c>
      <c r="B28" s="14" t="s">
        <v>120</v>
      </c>
      <c r="C28" s="14" t="s">
        <v>121</v>
      </c>
      <c r="D28" s="15">
        <f t="shared" si="0"/>
        <v>34.2014</v>
      </c>
      <c r="E28" s="15">
        <f t="shared" si="0"/>
        <v>34.2014</v>
      </c>
      <c r="F28" s="15">
        <v>0</v>
      </c>
      <c r="G28" s="15">
        <v>0</v>
      </c>
      <c r="H28" s="15">
        <v>0</v>
      </c>
      <c r="I28" s="15">
        <v>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13">
        <v>24</v>
      </c>
      <c r="B29" s="14" t="s">
        <v>122</v>
      </c>
      <c r="C29" s="14" t="s">
        <v>123</v>
      </c>
      <c r="D29" s="15">
        <f t="shared" si="0"/>
        <v>34.2014</v>
      </c>
      <c r="E29" s="15">
        <f t="shared" si="0"/>
        <v>34.2014</v>
      </c>
      <c r="F29" s="15">
        <v>0</v>
      </c>
      <c r="G29" s="15">
        <v>0</v>
      </c>
      <c r="H29" s="15">
        <v>0</v>
      </c>
      <c r="I29" s="15">
        <v>0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6" sqref="A6:A26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" customFormat="1" ht="37.5" customHeight="1">
      <c r="A1" s="16" t="s">
        <v>131</v>
      </c>
      <c r="B1" s="10"/>
      <c r="C1" s="10"/>
      <c r="D1" s="10"/>
      <c r="E1" s="10"/>
      <c r="F1" s="10"/>
      <c r="G1" s="11"/>
      <c r="H1" s="10"/>
    </row>
    <row r="2" spans="1:8" s="1" customFormat="1" ht="15" customHeight="1">
      <c r="A2" s="9" t="s">
        <v>1</v>
      </c>
      <c r="B2" s="10"/>
      <c r="C2" s="10"/>
      <c r="D2" s="10"/>
      <c r="E2" s="9" t="s">
        <v>2</v>
      </c>
      <c r="F2" s="10"/>
      <c r="G2" s="11" t="s">
        <v>3</v>
      </c>
      <c r="H2" s="10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30" customHeight="1">
      <c r="A4" s="10"/>
      <c r="B4" s="10" t="s">
        <v>7</v>
      </c>
      <c r="C4" s="10" t="s">
        <v>132</v>
      </c>
      <c r="D4" s="10" t="s">
        <v>7</v>
      </c>
      <c r="E4" s="10" t="s">
        <v>77</v>
      </c>
      <c r="F4" s="10" t="s">
        <v>133</v>
      </c>
      <c r="G4" s="10" t="s">
        <v>134</v>
      </c>
      <c r="H4" s="10" t="s">
        <v>135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</row>
    <row r="6" spans="1:8" ht="15" customHeight="1">
      <c r="A6" s="13">
        <v>1</v>
      </c>
      <c r="B6" s="14" t="s">
        <v>136</v>
      </c>
      <c r="C6" s="15">
        <f>11164870.2/10000</f>
        <v>1116.48702</v>
      </c>
      <c r="D6" s="14" t="s">
        <v>15</v>
      </c>
      <c r="E6" s="15">
        <f>5785574/10000</f>
        <v>578.5574</v>
      </c>
      <c r="F6" s="15">
        <f>5785574/10000</f>
        <v>578.5574</v>
      </c>
      <c r="G6" s="15">
        <v>0</v>
      </c>
      <c r="H6" s="15">
        <v>0</v>
      </c>
    </row>
    <row r="7" spans="1:8" ht="15" customHeight="1">
      <c r="A7" s="13">
        <v>2</v>
      </c>
      <c r="B7" s="14" t="s">
        <v>137</v>
      </c>
      <c r="C7" s="15">
        <v>0</v>
      </c>
      <c r="D7" s="14" t="s">
        <v>17</v>
      </c>
      <c r="E7" s="15">
        <v>0</v>
      </c>
      <c r="F7" s="15">
        <v>0</v>
      </c>
      <c r="G7" s="15">
        <v>0</v>
      </c>
      <c r="H7" s="15">
        <v>0</v>
      </c>
    </row>
    <row r="8" spans="1:8" ht="15" customHeight="1">
      <c r="A8" s="13">
        <v>3</v>
      </c>
      <c r="B8" s="14" t="s">
        <v>138</v>
      </c>
      <c r="C8" s="15">
        <v>0</v>
      </c>
      <c r="D8" s="14" t="s">
        <v>19</v>
      </c>
      <c r="E8" s="15">
        <v>0</v>
      </c>
      <c r="F8" s="15">
        <v>0</v>
      </c>
      <c r="G8" s="15">
        <v>0</v>
      </c>
      <c r="H8" s="15">
        <v>0</v>
      </c>
    </row>
    <row r="9" spans="1:8" ht="15" customHeight="1">
      <c r="A9" s="13">
        <v>4</v>
      </c>
      <c r="B9" s="14" t="s">
        <v>28</v>
      </c>
      <c r="C9" s="15" t="s">
        <v>28</v>
      </c>
      <c r="D9" s="14" t="s">
        <v>21</v>
      </c>
      <c r="E9" s="15">
        <v>0</v>
      </c>
      <c r="F9" s="15">
        <v>0</v>
      </c>
      <c r="G9" s="15">
        <v>0</v>
      </c>
      <c r="H9" s="15">
        <v>0</v>
      </c>
    </row>
    <row r="10" spans="1:8" ht="15" customHeight="1">
      <c r="A10" s="13">
        <v>5</v>
      </c>
      <c r="B10" s="14" t="s">
        <v>28</v>
      </c>
      <c r="C10" s="15" t="s">
        <v>28</v>
      </c>
      <c r="D10" s="14" t="s">
        <v>23</v>
      </c>
      <c r="E10" s="15">
        <v>0</v>
      </c>
      <c r="F10" s="15">
        <v>0</v>
      </c>
      <c r="G10" s="15">
        <v>0</v>
      </c>
      <c r="H10" s="15">
        <v>0</v>
      </c>
    </row>
    <row r="11" spans="1:8" ht="15" customHeight="1">
      <c r="A11" s="13">
        <v>6</v>
      </c>
      <c r="B11" s="14" t="s">
        <v>28</v>
      </c>
      <c r="C11" s="15" t="s">
        <v>28</v>
      </c>
      <c r="D11" s="14" t="s">
        <v>25</v>
      </c>
      <c r="E11" s="15">
        <v>0</v>
      </c>
      <c r="F11" s="15">
        <v>0</v>
      </c>
      <c r="G11" s="15">
        <v>0</v>
      </c>
      <c r="H11" s="15">
        <v>0</v>
      </c>
    </row>
    <row r="12" spans="1:8" ht="15" customHeight="1">
      <c r="A12" s="13">
        <v>7</v>
      </c>
      <c r="B12" s="14" t="s">
        <v>28</v>
      </c>
      <c r="C12" s="15" t="s">
        <v>28</v>
      </c>
      <c r="D12" s="14" t="s">
        <v>27</v>
      </c>
      <c r="E12" s="15">
        <v>0</v>
      </c>
      <c r="F12" s="15">
        <v>0</v>
      </c>
      <c r="G12" s="15">
        <v>0</v>
      </c>
      <c r="H12" s="15">
        <v>0</v>
      </c>
    </row>
    <row r="13" spans="1:8" ht="15" customHeight="1">
      <c r="A13" s="13">
        <v>8</v>
      </c>
      <c r="B13" s="14" t="s">
        <v>28</v>
      </c>
      <c r="C13" s="15" t="s">
        <v>28</v>
      </c>
      <c r="D13" s="14" t="s">
        <v>29</v>
      </c>
      <c r="E13" s="15">
        <f>1487576.2/10000</f>
        <v>148.75762</v>
      </c>
      <c r="F13" s="15">
        <f>1487576.2/10000</f>
        <v>148.75762</v>
      </c>
      <c r="G13" s="15">
        <v>0</v>
      </c>
      <c r="H13" s="15">
        <v>0</v>
      </c>
    </row>
    <row r="14" spans="1:8" ht="15" customHeight="1">
      <c r="A14" s="13">
        <v>9</v>
      </c>
      <c r="B14" s="14" t="s">
        <v>28</v>
      </c>
      <c r="C14" s="15" t="s">
        <v>28</v>
      </c>
      <c r="D14" s="14" t="s">
        <v>30</v>
      </c>
      <c r="E14" s="15">
        <v>0</v>
      </c>
      <c r="F14" s="15">
        <v>0</v>
      </c>
      <c r="G14" s="15">
        <v>0</v>
      </c>
      <c r="H14" s="15">
        <v>0</v>
      </c>
    </row>
    <row r="15" spans="1:8" ht="15" customHeight="1">
      <c r="A15" s="13">
        <v>10</v>
      </c>
      <c r="B15" s="14" t="s">
        <v>28</v>
      </c>
      <c r="C15" s="15" t="s">
        <v>28</v>
      </c>
      <c r="D15" s="14" t="s">
        <v>31</v>
      </c>
      <c r="E15" s="15">
        <f>222890/10000</f>
        <v>22.289</v>
      </c>
      <c r="F15" s="15">
        <f>222890/10000</f>
        <v>22.289</v>
      </c>
      <c r="G15" s="15">
        <v>0</v>
      </c>
      <c r="H15" s="15">
        <v>0</v>
      </c>
    </row>
    <row r="16" spans="1:8" ht="15" customHeight="1">
      <c r="A16" s="13">
        <v>11</v>
      </c>
      <c r="B16" s="14" t="s">
        <v>28</v>
      </c>
      <c r="C16" s="15" t="s">
        <v>28</v>
      </c>
      <c r="D16" s="14" t="s">
        <v>32</v>
      </c>
      <c r="E16" s="15">
        <v>0</v>
      </c>
      <c r="F16" s="15">
        <v>0</v>
      </c>
      <c r="G16" s="15">
        <v>0</v>
      </c>
      <c r="H16" s="15">
        <v>0</v>
      </c>
    </row>
    <row r="17" spans="1:8" ht="15" customHeight="1">
      <c r="A17" s="13">
        <v>12</v>
      </c>
      <c r="B17" s="14" t="s">
        <v>28</v>
      </c>
      <c r="C17" s="15" t="s">
        <v>28</v>
      </c>
      <c r="D17" s="14" t="s">
        <v>33</v>
      </c>
      <c r="E17" s="15">
        <v>0</v>
      </c>
      <c r="F17" s="15">
        <v>0</v>
      </c>
      <c r="G17" s="15">
        <v>0</v>
      </c>
      <c r="H17" s="15">
        <v>0</v>
      </c>
    </row>
    <row r="18" spans="1:8" ht="15" customHeight="1">
      <c r="A18" s="13">
        <v>13</v>
      </c>
      <c r="B18" s="14" t="s">
        <v>28</v>
      </c>
      <c r="C18" s="15" t="s">
        <v>28</v>
      </c>
      <c r="D18" s="14" t="s">
        <v>34</v>
      </c>
      <c r="E18" s="15">
        <f>3326816/10000</f>
        <v>332.6816</v>
      </c>
      <c r="F18" s="15">
        <f>3326816/100003</f>
        <v>33.26716198514045</v>
      </c>
      <c r="G18" s="15">
        <v>0</v>
      </c>
      <c r="H18" s="15">
        <v>0</v>
      </c>
    </row>
    <row r="19" spans="1:8" ht="15" customHeight="1">
      <c r="A19" s="13">
        <v>14</v>
      </c>
      <c r="B19" s="14" t="s">
        <v>28</v>
      </c>
      <c r="C19" s="15" t="s">
        <v>28</v>
      </c>
      <c r="D19" s="14" t="s">
        <v>35</v>
      </c>
      <c r="E19" s="15">
        <v>0</v>
      </c>
      <c r="F19" s="15">
        <v>0</v>
      </c>
      <c r="G19" s="15">
        <v>0</v>
      </c>
      <c r="H19" s="15">
        <v>0</v>
      </c>
    </row>
    <row r="20" spans="1:8" ht="15" customHeight="1">
      <c r="A20" s="13">
        <v>15</v>
      </c>
      <c r="B20" s="14" t="s">
        <v>28</v>
      </c>
      <c r="C20" s="15" t="s">
        <v>28</v>
      </c>
      <c r="D20" s="14" t="s">
        <v>36</v>
      </c>
      <c r="E20" s="15">
        <v>0</v>
      </c>
      <c r="F20" s="15">
        <v>0</v>
      </c>
      <c r="G20" s="15">
        <v>0</v>
      </c>
      <c r="H20" s="15">
        <v>0</v>
      </c>
    </row>
    <row r="21" spans="1:8" ht="15" customHeight="1">
      <c r="A21" s="13">
        <v>16</v>
      </c>
      <c r="B21" s="14" t="s">
        <v>28</v>
      </c>
      <c r="C21" s="15" t="s">
        <v>28</v>
      </c>
      <c r="D21" s="14" t="s">
        <v>37</v>
      </c>
      <c r="E21" s="15">
        <v>0</v>
      </c>
      <c r="F21" s="15">
        <v>0</v>
      </c>
      <c r="G21" s="15">
        <v>0</v>
      </c>
      <c r="H21" s="15">
        <v>0</v>
      </c>
    </row>
    <row r="22" spans="1:8" ht="15" customHeight="1">
      <c r="A22" s="13">
        <v>17</v>
      </c>
      <c r="B22" s="14" t="s">
        <v>28</v>
      </c>
      <c r="C22" s="15" t="s">
        <v>28</v>
      </c>
      <c r="D22" s="14" t="s">
        <v>38</v>
      </c>
      <c r="E22" s="15">
        <v>0</v>
      </c>
      <c r="F22" s="15">
        <v>0</v>
      </c>
      <c r="G22" s="15">
        <v>0</v>
      </c>
      <c r="H22" s="15">
        <v>0</v>
      </c>
    </row>
    <row r="23" spans="1:8" ht="15" customHeight="1">
      <c r="A23" s="13">
        <v>18</v>
      </c>
      <c r="B23" s="14" t="s">
        <v>28</v>
      </c>
      <c r="C23" s="15" t="s">
        <v>28</v>
      </c>
      <c r="D23" s="14" t="s">
        <v>39</v>
      </c>
      <c r="E23" s="15">
        <v>0</v>
      </c>
      <c r="F23" s="15">
        <v>0</v>
      </c>
      <c r="G23" s="15">
        <v>0</v>
      </c>
      <c r="H23" s="15">
        <v>0</v>
      </c>
    </row>
    <row r="24" spans="1:8" ht="15" customHeight="1">
      <c r="A24" s="13">
        <v>19</v>
      </c>
      <c r="B24" s="14" t="s">
        <v>28</v>
      </c>
      <c r="C24" s="15" t="s">
        <v>28</v>
      </c>
      <c r="D24" s="14" t="s">
        <v>40</v>
      </c>
      <c r="E24" s="15">
        <v>0</v>
      </c>
      <c r="F24" s="15">
        <v>0</v>
      </c>
      <c r="G24" s="15">
        <v>0</v>
      </c>
      <c r="H24" s="15">
        <v>0</v>
      </c>
    </row>
    <row r="25" spans="1:8" ht="15" customHeight="1">
      <c r="A25" s="13">
        <v>20</v>
      </c>
      <c r="B25" s="14" t="s">
        <v>28</v>
      </c>
      <c r="C25" s="15" t="s">
        <v>28</v>
      </c>
      <c r="D25" s="14" t="s">
        <v>41</v>
      </c>
      <c r="E25" s="15">
        <f>342014/10000</f>
        <v>34.2014</v>
      </c>
      <c r="F25" s="15">
        <f>342014/10000</f>
        <v>34.2014</v>
      </c>
      <c r="G25" s="15">
        <v>0</v>
      </c>
      <c r="H25" s="15">
        <v>0</v>
      </c>
    </row>
    <row r="26" spans="1:8" ht="15" customHeight="1">
      <c r="A26" s="13">
        <v>21</v>
      </c>
      <c r="B26" s="14" t="s">
        <v>28</v>
      </c>
      <c r="C26" s="15" t="s">
        <v>28</v>
      </c>
      <c r="D26" s="14" t="s">
        <v>42</v>
      </c>
      <c r="E26" s="15">
        <v>0</v>
      </c>
      <c r="F26" s="15">
        <v>0</v>
      </c>
      <c r="G26" s="15">
        <v>0</v>
      </c>
      <c r="H26" s="15">
        <v>0</v>
      </c>
    </row>
    <row r="27" spans="1:8" ht="15" customHeight="1">
      <c r="A27" s="13"/>
      <c r="B27" s="14"/>
      <c r="C27" s="15"/>
      <c r="D27" s="14" t="s">
        <v>43</v>
      </c>
      <c r="E27" s="15">
        <v>0</v>
      </c>
      <c r="F27" s="15">
        <v>0</v>
      </c>
      <c r="G27" s="15">
        <v>0</v>
      </c>
      <c r="H27" s="15">
        <v>0</v>
      </c>
    </row>
    <row r="28" spans="1:8" ht="15" customHeight="1">
      <c r="A28" s="13"/>
      <c r="B28" s="14"/>
      <c r="C28" s="15"/>
      <c r="D28" s="14" t="s">
        <v>44</v>
      </c>
      <c r="E28" s="15">
        <v>0</v>
      </c>
      <c r="F28" s="15">
        <v>0</v>
      </c>
      <c r="G28" s="15">
        <v>0</v>
      </c>
      <c r="H28" s="15">
        <v>0</v>
      </c>
    </row>
    <row r="29" spans="1:8" ht="15" customHeight="1">
      <c r="A29" s="13"/>
      <c r="B29" s="14"/>
      <c r="C29" s="15"/>
      <c r="D29" s="14" t="s">
        <v>45</v>
      </c>
      <c r="E29" s="15">
        <v>0</v>
      </c>
      <c r="F29" s="15">
        <v>0</v>
      </c>
      <c r="G29" s="15">
        <v>0</v>
      </c>
      <c r="H29" s="15">
        <v>0</v>
      </c>
    </row>
    <row r="30" spans="1:8" ht="15" customHeight="1">
      <c r="A30" s="13"/>
      <c r="B30" s="14"/>
      <c r="C30" s="15"/>
      <c r="D30" s="14" t="s">
        <v>46</v>
      </c>
      <c r="E30" s="15">
        <v>0</v>
      </c>
      <c r="F30" s="15">
        <v>0</v>
      </c>
      <c r="G30" s="15">
        <v>0</v>
      </c>
      <c r="H30" s="15">
        <v>0</v>
      </c>
    </row>
    <row r="31" spans="1:8" ht="15" customHeight="1">
      <c r="A31" s="13"/>
      <c r="B31" s="14"/>
      <c r="C31" s="15"/>
      <c r="D31" s="14" t="s">
        <v>47</v>
      </c>
      <c r="E31" s="15">
        <v>0</v>
      </c>
      <c r="F31" s="15">
        <v>0</v>
      </c>
      <c r="G31" s="15">
        <v>0</v>
      </c>
      <c r="H31" s="15">
        <v>0</v>
      </c>
    </row>
    <row r="32" spans="1:8" ht="15" customHeight="1">
      <c r="A32" s="13"/>
      <c r="B32" s="14"/>
      <c r="C32" s="15"/>
      <c r="D32" s="14" t="s">
        <v>48</v>
      </c>
      <c r="E32" s="15">
        <v>0</v>
      </c>
      <c r="F32" s="15">
        <v>0</v>
      </c>
      <c r="G32" s="15">
        <v>0</v>
      </c>
      <c r="H32" s="15">
        <v>0</v>
      </c>
    </row>
    <row r="33" spans="1:8" ht="15" customHeight="1">
      <c r="A33" s="13"/>
      <c r="B33" s="14"/>
      <c r="C33" s="15"/>
      <c r="D33" s="14" t="s">
        <v>49</v>
      </c>
      <c r="E33" s="15">
        <v>0</v>
      </c>
      <c r="F33" s="15">
        <v>0</v>
      </c>
      <c r="G33" s="15">
        <v>0</v>
      </c>
      <c r="H33" s="15">
        <v>0</v>
      </c>
    </row>
    <row r="34" spans="1:8" ht="15" customHeight="1">
      <c r="A34" s="13"/>
      <c r="B34" s="14"/>
      <c r="C34" s="15"/>
      <c r="D34" s="14" t="s">
        <v>50</v>
      </c>
      <c r="E34" s="15">
        <v>0</v>
      </c>
      <c r="F34" s="15">
        <v>0</v>
      </c>
      <c r="G34" s="15">
        <v>0</v>
      </c>
      <c r="H34" s="15">
        <v>0</v>
      </c>
    </row>
    <row r="35" spans="1:8" ht="15" customHeight="1">
      <c r="A35" s="13">
        <v>23</v>
      </c>
      <c r="B35" s="14" t="s">
        <v>51</v>
      </c>
      <c r="C35" s="15">
        <v>1116.49</v>
      </c>
      <c r="D35" s="14" t="s">
        <v>52</v>
      </c>
      <c r="E35" s="15">
        <f>11164870.2/10000</f>
        <v>1116.48702</v>
      </c>
      <c r="F35" s="15">
        <f>11164870.2/10000</f>
        <v>1116.48702</v>
      </c>
      <c r="G35" s="15">
        <v>0</v>
      </c>
      <c r="H35" s="15">
        <v>0</v>
      </c>
    </row>
    <row r="36" spans="1:8" ht="15" customHeight="1">
      <c r="A36" s="13">
        <v>24</v>
      </c>
      <c r="B36" s="14" t="s">
        <v>139</v>
      </c>
      <c r="C36" s="15">
        <v>0</v>
      </c>
      <c r="D36" s="14" t="s">
        <v>56</v>
      </c>
      <c r="E36" s="15">
        <v>0</v>
      </c>
      <c r="F36" s="15">
        <v>0</v>
      </c>
      <c r="G36" s="15">
        <v>0</v>
      </c>
      <c r="H36" s="15">
        <v>0</v>
      </c>
    </row>
    <row r="37" spans="1:8" ht="15" customHeight="1">
      <c r="A37" s="13">
        <v>25</v>
      </c>
      <c r="B37" s="14" t="s">
        <v>57</v>
      </c>
      <c r="C37" s="15">
        <v>1116.49</v>
      </c>
      <c r="D37" s="14" t="s">
        <v>57</v>
      </c>
      <c r="E37" s="15">
        <f>11164870.2/10000</f>
        <v>1116.48702</v>
      </c>
      <c r="F37" s="15">
        <f>11164870.2/10000</f>
        <v>1116.48702</v>
      </c>
      <c r="G37" s="15">
        <v>0</v>
      </c>
      <c r="H37" s="15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16" sqref="C16"/>
    </sheetView>
  </sheetViews>
  <sheetFormatPr defaultColWidth="9.00390625" defaultRowHeight="15" customHeight="1"/>
  <cols>
    <col min="1" max="1" width="7.625" style="2" customWidth="1"/>
    <col min="2" max="2" width="14.375" style="3" customWidth="1"/>
    <col min="3" max="3" width="40.75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16" t="s">
        <v>140</v>
      </c>
      <c r="B1" s="10"/>
      <c r="C1" s="10"/>
      <c r="D1" s="10"/>
      <c r="E1" s="11"/>
      <c r="F1" s="10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59</v>
      </c>
      <c r="C3" s="10"/>
      <c r="D3" s="10" t="s">
        <v>77</v>
      </c>
      <c r="E3" s="10" t="s">
        <v>126</v>
      </c>
      <c r="F3" s="10" t="s">
        <v>127</v>
      </c>
    </row>
    <row r="4" spans="1:6" s="1" customFormat="1" ht="15" customHeight="1">
      <c r="A4" s="10"/>
      <c r="B4" s="10" t="s">
        <v>67</v>
      </c>
      <c r="C4" s="10" t="s">
        <v>68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pans="1:6" ht="15" customHeight="1">
      <c r="A6" s="22">
        <v>1</v>
      </c>
      <c r="B6" s="14" t="s">
        <v>28</v>
      </c>
      <c r="C6" s="14" t="s">
        <v>77</v>
      </c>
      <c r="D6" s="24">
        <f>9539526.19/10000</f>
        <v>953.9526189999999</v>
      </c>
      <c r="E6" s="24">
        <f>6161526.19/10000</f>
        <v>616.1526190000001</v>
      </c>
      <c r="F6" s="24">
        <f>3378000/10000</f>
        <v>337.8</v>
      </c>
    </row>
    <row r="7" spans="1:6" ht="15" customHeight="1">
      <c r="A7" s="22">
        <v>2</v>
      </c>
      <c r="B7" s="25" t="s">
        <v>78</v>
      </c>
      <c r="C7" s="25" t="s">
        <v>79</v>
      </c>
      <c r="D7" s="24">
        <f>5203081.24/10000</f>
        <v>520.308124</v>
      </c>
      <c r="E7" s="24">
        <f>4523081.24/10000</f>
        <v>452.308124</v>
      </c>
      <c r="F7" s="24">
        <f>680000/10000</f>
        <v>68</v>
      </c>
    </row>
    <row r="8" spans="1:6" ht="15" customHeight="1">
      <c r="A8" s="22">
        <v>3</v>
      </c>
      <c r="B8" s="25" t="s">
        <v>80</v>
      </c>
      <c r="C8" s="25" t="s">
        <v>81</v>
      </c>
      <c r="D8" s="24">
        <f>5203081.24/10000</f>
        <v>520.308124</v>
      </c>
      <c r="E8" s="24">
        <f>4523081.24/10000</f>
        <v>452.308124</v>
      </c>
      <c r="F8" s="24">
        <f>680000/10000</f>
        <v>68</v>
      </c>
    </row>
    <row r="9" spans="1:6" ht="15" customHeight="1">
      <c r="A9" s="22">
        <v>4</v>
      </c>
      <c r="B9" s="25" t="s">
        <v>82</v>
      </c>
      <c r="C9" s="25" t="s">
        <v>83</v>
      </c>
      <c r="D9" s="24">
        <f>2616011.24/10000</f>
        <v>261.601124</v>
      </c>
      <c r="E9" s="24">
        <f>2616011.24/10000</f>
        <v>261.601124</v>
      </c>
      <c r="F9" s="24">
        <v>0</v>
      </c>
    </row>
    <row r="10" spans="1:6" ht="15" customHeight="1">
      <c r="A10" s="22">
        <v>5</v>
      </c>
      <c r="B10" s="25" t="s">
        <v>141</v>
      </c>
      <c r="C10" s="25" t="s">
        <v>142</v>
      </c>
      <c r="D10" s="24">
        <f>530000/10000</f>
        <v>53</v>
      </c>
      <c r="E10" s="24">
        <v>0</v>
      </c>
      <c r="F10" s="24">
        <f>530000/10000</f>
        <v>53</v>
      </c>
    </row>
    <row r="11" spans="1:6" ht="15" customHeight="1">
      <c r="A11" s="22">
        <v>6</v>
      </c>
      <c r="B11" s="25" t="s">
        <v>84</v>
      </c>
      <c r="C11" s="25" t="s">
        <v>85</v>
      </c>
      <c r="D11" s="24">
        <f>150000/10000</f>
        <v>15</v>
      </c>
      <c r="E11" s="24">
        <v>0</v>
      </c>
      <c r="F11" s="24">
        <f>150000/10000</f>
        <v>15</v>
      </c>
    </row>
    <row r="12" spans="1:6" ht="15" customHeight="1">
      <c r="A12" s="22">
        <v>7</v>
      </c>
      <c r="B12" s="25" t="s">
        <v>86</v>
      </c>
      <c r="C12" s="25" t="s">
        <v>87</v>
      </c>
      <c r="D12" s="24">
        <f>1907070/10000</f>
        <v>190.707</v>
      </c>
      <c r="E12" s="24">
        <f>1907070/10000</f>
        <v>190.707</v>
      </c>
      <c r="F12" s="24">
        <v>0</v>
      </c>
    </row>
    <row r="13" spans="1:6" ht="15" customHeight="1">
      <c r="A13" s="22">
        <v>8</v>
      </c>
      <c r="B13" s="25" t="s">
        <v>88</v>
      </c>
      <c r="C13" s="25" t="s">
        <v>89</v>
      </c>
      <c r="D13" s="24">
        <f>1162465.16/10000</f>
        <v>116.24651599999999</v>
      </c>
      <c r="E13" s="24">
        <f>1162465.16/10000</f>
        <v>116.24651599999999</v>
      </c>
      <c r="F13" s="24">
        <v>0</v>
      </c>
    </row>
    <row r="14" spans="1:6" ht="15" customHeight="1">
      <c r="A14" s="22">
        <v>9</v>
      </c>
      <c r="B14" s="25" t="s">
        <v>90</v>
      </c>
      <c r="C14" s="25" t="s">
        <v>91</v>
      </c>
      <c r="D14" s="24">
        <f>1122505.16/10000</f>
        <v>112.25051599999999</v>
      </c>
      <c r="E14" s="24">
        <f>1122505.16/10000</f>
        <v>112.25051599999999</v>
      </c>
      <c r="F14" s="24">
        <v>0</v>
      </c>
    </row>
    <row r="15" spans="1:6" ht="15" customHeight="1">
      <c r="A15" s="22">
        <v>10</v>
      </c>
      <c r="B15" s="25" t="s">
        <v>92</v>
      </c>
      <c r="C15" s="25" t="s">
        <v>93</v>
      </c>
      <c r="D15" s="24">
        <f>296212/10000</f>
        <v>29.6212</v>
      </c>
      <c r="E15" s="24">
        <f>296212/10000</f>
        <v>29.6212</v>
      </c>
      <c r="F15" s="24">
        <v>0</v>
      </c>
    </row>
    <row r="16" spans="1:6" ht="15" customHeight="1">
      <c r="A16" s="22">
        <v>11</v>
      </c>
      <c r="B16" s="25" t="s">
        <v>96</v>
      </c>
      <c r="C16" s="25" t="s">
        <v>97</v>
      </c>
      <c r="D16" s="24">
        <f>590209.4/10000</f>
        <v>59.02094</v>
      </c>
      <c r="E16" s="24">
        <f>590209.4/10000</f>
        <v>59.02094</v>
      </c>
      <c r="F16" s="24">
        <v>0</v>
      </c>
    </row>
    <row r="17" spans="1:6" ht="15" customHeight="1">
      <c r="A17" s="22">
        <v>12</v>
      </c>
      <c r="B17" s="25" t="s">
        <v>98</v>
      </c>
      <c r="C17" s="25" t="s">
        <v>99</v>
      </c>
      <c r="D17" s="24">
        <f>236083.76/10000</f>
        <v>23.608376</v>
      </c>
      <c r="E17" s="24">
        <f>236083.76/10000</f>
        <v>23.608376</v>
      </c>
      <c r="F17" s="24">
        <v>0</v>
      </c>
    </row>
    <row r="18" spans="1:6" ht="15" customHeight="1">
      <c r="A18" s="22">
        <v>13</v>
      </c>
      <c r="B18" s="25" t="s">
        <v>143</v>
      </c>
      <c r="C18" s="25" t="s">
        <v>144</v>
      </c>
      <c r="D18" s="24">
        <f>39960/10000</f>
        <v>3.996</v>
      </c>
      <c r="E18" s="24">
        <f>39960/10000</f>
        <v>3.996</v>
      </c>
      <c r="F18" s="24">
        <v>0</v>
      </c>
    </row>
    <row r="19" spans="1:6" ht="15" customHeight="1">
      <c r="A19" s="22">
        <v>14</v>
      </c>
      <c r="B19" s="25" t="s">
        <v>145</v>
      </c>
      <c r="C19" s="25" t="s">
        <v>146</v>
      </c>
      <c r="D19" s="24">
        <f>39960/10000</f>
        <v>3.996</v>
      </c>
      <c r="E19" s="24">
        <f>39960/10000</f>
        <v>3.996</v>
      </c>
      <c r="F19" s="24">
        <v>0</v>
      </c>
    </row>
    <row r="20" spans="1:6" ht="15" customHeight="1">
      <c r="A20" s="22">
        <v>15</v>
      </c>
      <c r="B20" s="25" t="s">
        <v>147</v>
      </c>
      <c r="C20" s="25" t="s">
        <v>148</v>
      </c>
      <c r="D20" s="24">
        <f aca="true" t="shared" si="0" ref="D20:E22">192835.19/10000</f>
        <v>19.283519000000002</v>
      </c>
      <c r="E20" s="24">
        <f t="shared" si="0"/>
        <v>19.283519000000002</v>
      </c>
      <c r="F20" s="24">
        <v>0</v>
      </c>
    </row>
    <row r="21" spans="1:6" ht="15" customHeight="1">
      <c r="A21" s="22">
        <v>16</v>
      </c>
      <c r="B21" s="25" t="s">
        <v>149</v>
      </c>
      <c r="C21" s="25" t="s">
        <v>150</v>
      </c>
      <c r="D21" s="24">
        <f t="shared" si="0"/>
        <v>19.283519000000002</v>
      </c>
      <c r="E21" s="24">
        <f t="shared" si="0"/>
        <v>19.283519000000002</v>
      </c>
      <c r="F21" s="24">
        <v>0</v>
      </c>
    </row>
    <row r="22" spans="1:6" ht="15" customHeight="1">
      <c r="A22" s="22">
        <v>17</v>
      </c>
      <c r="B22" s="25" t="s">
        <v>151</v>
      </c>
      <c r="C22" s="25" t="s">
        <v>152</v>
      </c>
      <c r="D22" s="24">
        <f t="shared" si="0"/>
        <v>19.283519000000002</v>
      </c>
      <c r="E22" s="24">
        <f t="shared" si="0"/>
        <v>19.283519000000002</v>
      </c>
      <c r="F22" s="24">
        <v>0</v>
      </c>
    </row>
    <row r="23" spans="1:6" ht="15" customHeight="1">
      <c r="A23" s="22">
        <v>18</v>
      </c>
      <c r="B23" s="25" t="s">
        <v>153</v>
      </c>
      <c r="C23" s="25" t="s">
        <v>154</v>
      </c>
      <c r="D23" s="24">
        <f>2634400/10000</f>
        <v>263.44</v>
      </c>
      <c r="E23" s="24">
        <v>0</v>
      </c>
      <c r="F23" s="24">
        <f>2634400/10000</f>
        <v>263.44</v>
      </c>
    </row>
    <row r="24" spans="1:6" ht="15" customHeight="1">
      <c r="A24" s="22">
        <v>19</v>
      </c>
      <c r="B24" s="25" t="s">
        <v>155</v>
      </c>
      <c r="C24" s="25" t="s">
        <v>156</v>
      </c>
      <c r="D24" s="24">
        <f>150000/10000</f>
        <v>15</v>
      </c>
      <c r="E24" s="24">
        <v>0</v>
      </c>
      <c r="F24" s="24">
        <f>150000/10000</f>
        <v>15</v>
      </c>
    </row>
    <row r="25" spans="1:6" ht="15" customHeight="1">
      <c r="A25" s="22">
        <v>20</v>
      </c>
      <c r="B25" s="25" t="s">
        <v>157</v>
      </c>
      <c r="C25" s="25" t="s">
        <v>158</v>
      </c>
      <c r="D25" s="24">
        <f>150000/10000</f>
        <v>15</v>
      </c>
      <c r="E25" s="24">
        <v>0</v>
      </c>
      <c r="F25" s="24">
        <f>150000/10000</f>
        <v>15</v>
      </c>
    </row>
    <row r="26" spans="1:6" ht="15" customHeight="1">
      <c r="A26" s="22">
        <v>21</v>
      </c>
      <c r="B26" s="25" t="s">
        <v>159</v>
      </c>
      <c r="C26" s="25" t="s">
        <v>160</v>
      </c>
      <c r="D26" s="24">
        <f>2484400/10000</f>
        <v>248.44</v>
      </c>
      <c r="E26" s="24">
        <v>0</v>
      </c>
      <c r="F26" s="24">
        <f>2484400/10000</f>
        <v>248.44</v>
      </c>
    </row>
    <row r="27" spans="1:6" ht="15" customHeight="1">
      <c r="A27" s="22">
        <v>22</v>
      </c>
      <c r="B27" s="25" t="s">
        <v>161</v>
      </c>
      <c r="C27" s="25" t="s">
        <v>162</v>
      </c>
      <c r="D27" s="24">
        <f>2484400/10000</f>
        <v>248.44</v>
      </c>
      <c r="E27" s="24">
        <v>0</v>
      </c>
      <c r="F27" s="24">
        <f>2484400/10000</f>
        <v>248.44</v>
      </c>
    </row>
    <row r="28" spans="1:6" ht="15" customHeight="1">
      <c r="A28" s="22">
        <v>23</v>
      </c>
      <c r="B28" s="25" t="s">
        <v>108</v>
      </c>
      <c r="C28" s="25" t="s">
        <v>109</v>
      </c>
      <c r="D28" s="24">
        <f>63600/10000</f>
        <v>6.36</v>
      </c>
      <c r="E28" s="24">
        <v>0</v>
      </c>
      <c r="F28" s="24">
        <f>63600/10000</f>
        <v>6.36</v>
      </c>
    </row>
    <row r="29" spans="1:6" ht="15" customHeight="1">
      <c r="A29" s="22">
        <v>24</v>
      </c>
      <c r="B29" s="25" t="s">
        <v>114</v>
      </c>
      <c r="C29" s="25" t="s">
        <v>115</v>
      </c>
      <c r="D29" s="24">
        <f>63600/10000</f>
        <v>6.36</v>
      </c>
      <c r="E29" s="24">
        <v>0</v>
      </c>
      <c r="F29" s="24">
        <f>63600/10000</f>
        <v>6.36</v>
      </c>
    </row>
    <row r="30" spans="1:6" ht="15" customHeight="1">
      <c r="A30" s="22">
        <v>25</v>
      </c>
      <c r="B30" s="25" t="s">
        <v>116</v>
      </c>
      <c r="C30" s="25" t="s">
        <v>117</v>
      </c>
      <c r="D30" s="24">
        <f>63600/10000</f>
        <v>6.36</v>
      </c>
      <c r="E30" s="24">
        <v>0</v>
      </c>
      <c r="F30" s="24">
        <f>63600/10000</f>
        <v>6.36</v>
      </c>
    </row>
    <row r="31" spans="1:6" ht="15" customHeight="1">
      <c r="A31" s="22">
        <v>26</v>
      </c>
      <c r="B31" s="25" t="s">
        <v>118</v>
      </c>
      <c r="C31" s="25" t="s">
        <v>119</v>
      </c>
      <c r="D31" s="24">
        <f aca="true" t="shared" si="1" ref="D31:E33">283144.6/10000</f>
        <v>28.314459999999997</v>
      </c>
      <c r="E31" s="24">
        <f t="shared" si="1"/>
        <v>28.314459999999997</v>
      </c>
      <c r="F31" s="24">
        <v>0</v>
      </c>
    </row>
    <row r="32" spans="1:6" ht="15" customHeight="1">
      <c r="A32" s="22">
        <v>27</v>
      </c>
      <c r="B32" s="25" t="s">
        <v>120</v>
      </c>
      <c r="C32" s="25" t="s">
        <v>121</v>
      </c>
      <c r="D32" s="24">
        <f t="shared" si="1"/>
        <v>28.314459999999997</v>
      </c>
      <c r="E32" s="24">
        <f t="shared" si="1"/>
        <v>28.314459999999997</v>
      </c>
      <c r="F32" s="24">
        <v>0</v>
      </c>
    </row>
    <row r="33" spans="1:6" ht="15" customHeight="1">
      <c r="A33" s="22">
        <v>28</v>
      </c>
      <c r="B33" s="25" t="s">
        <v>122</v>
      </c>
      <c r="C33" s="25" t="s">
        <v>123</v>
      </c>
      <c r="D33" s="24">
        <f t="shared" si="1"/>
        <v>28.314459999999997</v>
      </c>
      <c r="E33" s="24">
        <f t="shared" si="1"/>
        <v>28.314459999999997</v>
      </c>
      <c r="F33" s="24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1"/>
  <sheetViews>
    <sheetView workbookViewId="0" topLeftCell="A7">
      <selection activeCell="C18" sqref="C18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37.5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16" t="s">
        <v>163</v>
      </c>
      <c r="B1" s="10"/>
      <c r="C1" s="10"/>
      <c r="D1" s="10"/>
      <c r="E1" s="11"/>
      <c r="F1" s="10"/>
    </row>
    <row r="2" spans="1:6" s="1" customFormat="1" ht="15" customHeight="1">
      <c r="A2" s="9" t="s">
        <v>1</v>
      </c>
      <c r="B2" s="10"/>
      <c r="C2" s="10"/>
      <c r="D2" s="10"/>
      <c r="E2" s="9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59</v>
      </c>
      <c r="C3" s="10"/>
      <c r="D3" s="10" t="s">
        <v>126</v>
      </c>
      <c r="E3" s="10"/>
      <c r="F3" s="10"/>
    </row>
    <row r="4" spans="1:6" s="1" customFormat="1" ht="15" customHeight="1">
      <c r="A4" s="10"/>
      <c r="B4" s="10" t="s">
        <v>164</v>
      </c>
      <c r="C4" s="10" t="s">
        <v>68</v>
      </c>
      <c r="D4" s="10" t="s">
        <v>77</v>
      </c>
      <c r="E4" s="10" t="s">
        <v>165</v>
      </c>
      <c r="F4" s="10" t="s">
        <v>166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pans="1:6" ht="15" customHeight="1">
      <c r="A6" s="13">
        <v>1</v>
      </c>
      <c r="B6" s="14" t="s">
        <v>28</v>
      </c>
      <c r="C6" s="14" t="s">
        <v>77</v>
      </c>
      <c r="D6" s="4">
        <f>7638054.2/10000</f>
        <v>763.80542</v>
      </c>
      <c r="E6" s="4">
        <f>7140345.2/10000</f>
        <v>714.03452</v>
      </c>
      <c r="F6" s="4">
        <f>497709/10000</f>
        <v>49.7709</v>
      </c>
    </row>
    <row r="7" spans="1:6" ht="15" customHeight="1">
      <c r="A7" s="13">
        <v>2</v>
      </c>
      <c r="B7" s="14" t="s">
        <v>167</v>
      </c>
      <c r="C7" s="14" t="s">
        <v>168</v>
      </c>
      <c r="D7" s="15">
        <f>6414782.52/10000</f>
        <v>641.478252</v>
      </c>
      <c r="E7" s="15">
        <f>6414782.52/10000</f>
        <v>641.478252</v>
      </c>
      <c r="F7" s="15">
        <v>0</v>
      </c>
    </row>
    <row r="8" spans="1:6" ht="15" customHeight="1">
      <c r="A8" s="13">
        <v>3</v>
      </c>
      <c r="B8" s="14" t="s">
        <v>169</v>
      </c>
      <c r="C8" s="14" t="s">
        <v>170</v>
      </c>
      <c r="D8" s="15">
        <f>1708067/10000</f>
        <v>170.8067</v>
      </c>
      <c r="E8" s="15">
        <f>1708067/10000</f>
        <v>170.8067</v>
      </c>
      <c r="F8" s="15">
        <v>0</v>
      </c>
    </row>
    <row r="9" spans="1:6" ht="15" customHeight="1">
      <c r="A9" s="13">
        <v>4</v>
      </c>
      <c r="B9" s="14" t="s">
        <v>171</v>
      </c>
      <c r="C9" s="14" t="s">
        <v>172</v>
      </c>
      <c r="D9" s="15">
        <f>1107520/10000</f>
        <v>110.752</v>
      </c>
      <c r="E9" s="15">
        <f>1107520/10000</f>
        <v>110.752</v>
      </c>
      <c r="F9" s="15">
        <v>0</v>
      </c>
    </row>
    <row r="10" spans="1:6" ht="15" customHeight="1">
      <c r="A10" s="13">
        <v>5</v>
      </c>
      <c r="B10" s="14" t="s">
        <v>173</v>
      </c>
      <c r="C10" s="14" t="s">
        <v>174</v>
      </c>
      <c r="D10" s="15">
        <f>829124/10000</f>
        <v>82.9124</v>
      </c>
      <c r="E10" s="15">
        <f>829124/10000</f>
        <v>82.9124</v>
      </c>
      <c r="F10" s="15">
        <v>0</v>
      </c>
    </row>
    <row r="11" spans="1:6" ht="15" customHeight="1">
      <c r="A11" s="13">
        <v>6</v>
      </c>
      <c r="B11" s="14" t="s">
        <v>175</v>
      </c>
      <c r="C11" s="14" t="s">
        <v>176</v>
      </c>
      <c r="D11" s="15">
        <f>699144/10000</f>
        <v>69.9144</v>
      </c>
      <c r="E11" s="15">
        <f>699144/10000</f>
        <v>69.9144</v>
      </c>
      <c r="F11" s="15">
        <v>0</v>
      </c>
    </row>
    <row r="12" spans="1:6" ht="15" customHeight="1">
      <c r="A12" s="13">
        <v>7</v>
      </c>
      <c r="B12" s="14" t="s">
        <v>177</v>
      </c>
      <c r="C12" s="14" t="s">
        <v>178</v>
      </c>
      <c r="D12" s="15">
        <f>685490.17/10000</f>
        <v>68.549017</v>
      </c>
      <c r="E12" s="15">
        <f>685490.17/10000</f>
        <v>68.549017</v>
      </c>
      <c r="F12" s="15">
        <v>0</v>
      </c>
    </row>
    <row r="13" spans="1:6" ht="15" customHeight="1">
      <c r="A13" s="13">
        <v>8</v>
      </c>
      <c r="B13" s="14" t="s">
        <v>179</v>
      </c>
      <c r="C13" s="14" t="s">
        <v>180</v>
      </c>
      <c r="D13" s="15">
        <f>274196.07/10000</f>
        <v>27.419607</v>
      </c>
      <c r="E13" s="15">
        <f>274196.07/10000</f>
        <v>27.419607</v>
      </c>
      <c r="F13" s="15">
        <v>0</v>
      </c>
    </row>
    <row r="14" spans="1:6" ht="15" customHeight="1">
      <c r="A14" s="13">
        <v>9</v>
      </c>
      <c r="B14" s="14" t="s">
        <v>181</v>
      </c>
      <c r="C14" s="14" t="s">
        <v>182</v>
      </c>
      <c r="D14" s="15">
        <f>219890/10000</f>
        <v>21.989</v>
      </c>
      <c r="E14" s="15">
        <f>219890/10000</f>
        <v>21.989</v>
      </c>
      <c r="F14" s="15">
        <v>0</v>
      </c>
    </row>
    <row r="15" spans="1:6" ht="15" customHeight="1">
      <c r="A15" s="13">
        <v>10</v>
      </c>
      <c r="B15" s="14" t="s">
        <v>183</v>
      </c>
      <c r="C15" s="14" t="s">
        <v>184</v>
      </c>
      <c r="D15" s="15">
        <f>20137.28/10000</f>
        <v>2.013728</v>
      </c>
      <c r="E15" s="15">
        <f>20137.28/10000</f>
        <v>2.013728</v>
      </c>
      <c r="F15" s="15">
        <v>0</v>
      </c>
    </row>
    <row r="16" spans="1:6" ht="15" customHeight="1">
      <c r="A16" s="13">
        <v>11</v>
      </c>
      <c r="B16" s="14" t="s">
        <v>185</v>
      </c>
      <c r="C16" s="14" t="s">
        <v>123</v>
      </c>
      <c r="D16" s="15">
        <f>342014/10000</f>
        <v>34.2014</v>
      </c>
      <c r="E16" s="15">
        <f>342014/10000</f>
        <v>34.2014</v>
      </c>
      <c r="F16" s="15">
        <v>0</v>
      </c>
    </row>
    <row r="17" spans="1:6" ht="15" customHeight="1">
      <c r="A17" s="13">
        <v>12</v>
      </c>
      <c r="B17" s="14" t="s">
        <v>186</v>
      </c>
      <c r="C17" s="14" t="s">
        <v>187</v>
      </c>
      <c r="D17" s="15">
        <f>529200/10000</f>
        <v>52.92</v>
      </c>
      <c r="E17" s="15">
        <f>529200/10000</f>
        <v>52.92</v>
      </c>
      <c r="F17" s="15">
        <v>0</v>
      </c>
    </row>
    <row r="18" spans="1:6" ht="15" customHeight="1">
      <c r="A18" s="13">
        <v>13</v>
      </c>
      <c r="B18" s="14" t="s">
        <v>188</v>
      </c>
      <c r="C18" s="14" t="s">
        <v>189</v>
      </c>
      <c r="D18" s="15">
        <f>497709/10000</f>
        <v>49.7709</v>
      </c>
      <c r="E18" s="15">
        <v>0</v>
      </c>
      <c r="F18" s="15">
        <f>497709/10000</f>
        <v>49.7709</v>
      </c>
    </row>
    <row r="19" spans="1:6" ht="15" customHeight="1">
      <c r="A19" s="13">
        <v>14</v>
      </c>
      <c r="B19" s="14" t="s">
        <v>190</v>
      </c>
      <c r="C19" s="14" t="s">
        <v>191</v>
      </c>
      <c r="D19" s="15">
        <f>36400/10000</f>
        <v>3.64</v>
      </c>
      <c r="E19" s="15">
        <v>0</v>
      </c>
      <c r="F19" s="15">
        <f>36400/100003</f>
        <v>0.3639890803275902</v>
      </c>
    </row>
    <row r="20" spans="1:6" ht="15" customHeight="1">
      <c r="A20" s="13">
        <v>15</v>
      </c>
      <c r="B20" s="14" t="s">
        <v>192</v>
      </c>
      <c r="C20" s="14" t="s">
        <v>193</v>
      </c>
      <c r="D20" s="15">
        <f>129200/10000</f>
        <v>12.92</v>
      </c>
      <c r="E20" s="15">
        <v>0</v>
      </c>
      <c r="F20" s="15">
        <f>129200/10000</f>
        <v>12.92</v>
      </c>
    </row>
    <row r="21" spans="1:6" ht="15" customHeight="1">
      <c r="A21" s="13">
        <v>16</v>
      </c>
      <c r="B21" s="14" t="s">
        <v>194</v>
      </c>
      <c r="C21" s="14" t="s">
        <v>195</v>
      </c>
      <c r="D21" s="15">
        <f>90000/10000</f>
        <v>9</v>
      </c>
      <c r="E21" s="15">
        <v>0</v>
      </c>
      <c r="F21" s="15">
        <f>90000/10000</f>
        <v>9</v>
      </c>
    </row>
    <row r="22" spans="1:6" ht="15" customHeight="1">
      <c r="A22" s="13">
        <v>17</v>
      </c>
      <c r="B22" s="14" t="s">
        <v>196</v>
      </c>
      <c r="C22" s="14" t="s">
        <v>197</v>
      </c>
      <c r="D22" s="15">
        <f>5200/10000</f>
        <v>0.52</v>
      </c>
      <c r="E22" s="15">
        <v>0</v>
      </c>
      <c r="F22" s="15">
        <f>5200/10000</f>
        <v>0.52</v>
      </c>
    </row>
    <row r="23" spans="1:6" ht="15" customHeight="1">
      <c r="A23" s="13">
        <v>18</v>
      </c>
      <c r="B23" s="14" t="s">
        <v>198</v>
      </c>
      <c r="C23" s="14" t="s">
        <v>199</v>
      </c>
      <c r="D23" s="15">
        <f>9759/10000</f>
        <v>0.9759</v>
      </c>
      <c r="E23" s="15">
        <v>0</v>
      </c>
      <c r="F23" s="15">
        <f>9759/10000</f>
        <v>0.9759</v>
      </c>
    </row>
    <row r="24" spans="1:6" ht="15" customHeight="1">
      <c r="A24" s="13">
        <v>19</v>
      </c>
      <c r="B24" s="14" t="s">
        <v>200</v>
      </c>
      <c r="C24" s="14" t="s">
        <v>201</v>
      </c>
      <c r="D24" s="15">
        <f>72000/10000</f>
        <v>7.2</v>
      </c>
      <c r="E24" s="15">
        <v>0</v>
      </c>
      <c r="F24" s="15">
        <f>72000/10000</f>
        <v>7.2</v>
      </c>
    </row>
    <row r="25" spans="1:6" ht="15" customHeight="1">
      <c r="A25" s="13">
        <v>20</v>
      </c>
      <c r="B25" s="14" t="s">
        <v>202</v>
      </c>
      <c r="C25" s="14" t="s">
        <v>203</v>
      </c>
      <c r="D25" s="15">
        <f>149400/10000</f>
        <v>14.94</v>
      </c>
      <c r="E25" s="15">
        <v>0</v>
      </c>
      <c r="F25" s="15">
        <f>149400/10000</f>
        <v>14.94</v>
      </c>
    </row>
    <row r="26" spans="1:6" ht="15" customHeight="1">
      <c r="A26" s="13">
        <v>21</v>
      </c>
      <c r="B26" s="14" t="s">
        <v>204</v>
      </c>
      <c r="C26" s="14" t="s">
        <v>205</v>
      </c>
      <c r="D26" s="15">
        <f>5750/10000</f>
        <v>0.575</v>
      </c>
      <c r="E26" s="15">
        <v>0</v>
      </c>
      <c r="F26" s="15">
        <f>5750/10000</f>
        <v>0.575</v>
      </c>
    </row>
    <row r="27" spans="1:6" ht="15" customHeight="1">
      <c r="A27" s="13">
        <v>22</v>
      </c>
      <c r="B27" s="14" t="s">
        <v>206</v>
      </c>
      <c r="C27" s="14" t="s">
        <v>207</v>
      </c>
      <c r="D27" s="15">
        <f>725562.68/10000</f>
        <v>72.556268</v>
      </c>
      <c r="E27" s="15">
        <f>725562.68/10000</f>
        <v>72.556268</v>
      </c>
      <c r="F27" s="15">
        <v>0</v>
      </c>
    </row>
    <row r="28" spans="1:256" ht="15" customHeight="1">
      <c r="A28" s="13">
        <v>23</v>
      </c>
      <c r="B28" s="14" t="s">
        <v>208</v>
      </c>
      <c r="C28" s="14" t="s">
        <v>209</v>
      </c>
      <c r="D28" s="15">
        <f>505002.68/10000</f>
        <v>50.500268</v>
      </c>
      <c r="E28" s="15">
        <f>505002.68/10000</f>
        <v>50.500268</v>
      </c>
      <c r="F28" s="15"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13">
        <v>24</v>
      </c>
      <c r="B29" s="14" t="s">
        <v>210</v>
      </c>
      <c r="C29" s="14" t="s">
        <v>211</v>
      </c>
      <c r="D29" s="15">
        <f>55440/10000</f>
        <v>5.544</v>
      </c>
      <c r="E29" s="15">
        <f>55440/10000</f>
        <v>5.544</v>
      </c>
      <c r="F29" s="15"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6" ht="15" customHeight="1">
      <c r="A30" s="13">
        <v>25</v>
      </c>
      <c r="B30" s="14" t="s">
        <v>212</v>
      </c>
      <c r="C30" s="14" t="s">
        <v>213</v>
      </c>
      <c r="D30" s="15">
        <f>4800/10000</f>
        <v>0.48</v>
      </c>
      <c r="E30" s="15">
        <f>4800/10000</f>
        <v>0.48</v>
      </c>
      <c r="F30" s="15">
        <v>0</v>
      </c>
    </row>
    <row r="31" spans="1:6" ht="15" customHeight="1">
      <c r="A31" s="13">
        <v>26</v>
      </c>
      <c r="B31" s="14" t="s">
        <v>214</v>
      </c>
      <c r="C31" s="14" t="s">
        <v>215</v>
      </c>
      <c r="D31" s="15">
        <f>160320/10000</f>
        <v>16.032</v>
      </c>
      <c r="E31" s="15">
        <f>160320/10000</f>
        <v>16.032</v>
      </c>
      <c r="F31" s="15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12" sqref="D12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16" t="s">
        <v>216</v>
      </c>
      <c r="B1" s="10">
        <f>""</f>
      </c>
      <c r="C1" s="10">
        <f>""</f>
      </c>
      <c r="D1" s="10">
        <f>""</f>
      </c>
      <c r="E1" s="11">
        <f>""</f>
      </c>
      <c r="F1" s="10">
        <f>""</f>
      </c>
    </row>
    <row r="2" spans="1:6" s="1" customFormat="1" ht="15" customHeight="1">
      <c r="A2" s="9" t="s">
        <v>1</v>
      </c>
      <c r="B2" s="10">
        <f>""</f>
      </c>
      <c r="C2" s="10" t="s">
        <v>217</v>
      </c>
      <c r="D2" s="10">
        <f>""</f>
      </c>
      <c r="E2" s="9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59</v>
      </c>
      <c r="C3" s="10">
        <f>""</f>
      </c>
      <c r="D3" s="10" t="s">
        <v>77</v>
      </c>
      <c r="E3" s="10" t="s">
        <v>126</v>
      </c>
      <c r="F3" s="10" t="s">
        <v>127</v>
      </c>
    </row>
    <row r="4" spans="1:6" s="1" customFormat="1" ht="15" customHeight="1">
      <c r="A4" s="10" t="s">
        <v>9</v>
      </c>
      <c r="B4" s="10" t="s">
        <v>67</v>
      </c>
      <c r="C4" s="10" t="s">
        <v>68</v>
      </c>
      <c r="D4" s="10">
        <f>""</f>
      </c>
      <c r="E4" s="10">
        <f>""</f>
      </c>
      <c r="F4" s="10" t="s">
        <v>218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pans="1:6" ht="15" customHeight="1">
      <c r="A6" s="13">
        <v>1</v>
      </c>
      <c r="B6" s="14" t="s">
        <v>28</v>
      </c>
      <c r="C6" s="14" t="s">
        <v>77</v>
      </c>
      <c r="D6" s="15">
        <v>0</v>
      </c>
      <c r="E6" s="15">
        <v>0</v>
      </c>
      <c r="F6" s="15">
        <v>0</v>
      </c>
    </row>
    <row r="7" spans="1:6" ht="15" customHeight="1">
      <c r="A7" s="22"/>
      <c r="B7" s="14"/>
      <c r="C7" s="14"/>
      <c r="D7" s="15"/>
      <c r="E7" s="15"/>
      <c r="F7" s="15"/>
    </row>
    <row r="8" spans="1:6" ht="15" customHeight="1">
      <c r="A8" s="22"/>
      <c r="B8" s="14"/>
      <c r="C8" s="14"/>
      <c r="D8" s="15"/>
      <c r="E8" s="15"/>
      <c r="F8" s="15"/>
    </row>
    <row r="9" spans="1:6" ht="15" customHeight="1">
      <c r="A9" s="22"/>
      <c r="B9" s="14"/>
      <c r="C9" s="14"/>
      <c r="D9" s="15"/>
      <c r="E9" s="15"/>
      <c r="F9" s="15"/>
    </row>
    <row r="10" spans="1:6" ht="15" customHeight="1">
      <c r="A10" s="22"/>
      <c r="B10" s="23" t="s">
        <v>219</v>
      </c>
      <c r="C10" s="21"/>
      <c r="D10" s="15"/>
      <c r="E10" s="15"/>
      <c r="F10" s="1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14" sqref="C14"/>
    </sheetView>
  </sheetViews>
  <sheetFormatPr defaultColWidth="7.503906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50390625" style="5" customWidth="1"/>
  </cols>
  <sheetData>
    <row r="1" spans="1:6" s="1" customFormat="1" ht="37.5" customHeight="1">
      <c r="A1" s="16" t="s">
        <v>220</v>
      </c>
      <c r="B1" s="17"/>
      <c r="C1" s="17"/>
      <c r="D1" s="17"/>
      <c r="E1" s="11"/>
      <c r="F1" s="17"/>
    </row>
    <row r="2" spans="1:6" s="1" customFormat="1" ht="15" customHeight="1">
      <c r="A2" s="9" t="s">
        <v>1</v>
      </c>
      <c r="B2" s="17"/>
      <c r="C2" s="10" t="s">
        <v>217</v>
      </c>
      <c r="D2" s="17"/>
      <c r="E2" s="9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59</v>
      </c>
      <c r="C3" s="17"/>
      <c r="D3" s="10" t="s">
        <v>77</v>
      </c>
      <c r="E3" s="10" t="s">
        <v>126</v>
      </c>
      <c r="F3" s="10" t="s">
        <v>127</v>
      </c>
    </row>
    <row r="4" spans="1:6" s="1" customFormat="1" ht="15" customHeight="1">
      <c r="A4" s="10" t="s">
        <v>9</v>
      </c>
      <c r="B4" s="10" t="s">
        <v>67</v>
      </c>
      <c r="C4" s="10" t="s">
        <v>68</v>
      </c>
      <c r="D4" s="17"/>
      <c r="E4" s="17"/>
      <c r="F4" s="10" t="s">
        <v>218</v>
      </c>
    </row>
    <row r="5" spans="1:6" s="1" customFormat="1" ht="15" customHeight="1">
      <c r="A5" s="10" t="s">
        <v>9</v>
      </c>
      <c r="B5" s="17"/>
      <c r="C5" s="17"/>
      <c r="D5" s="17"/>
      <c r="E5" s="17"/>
      <c r="F5" s="17"/>
    </row>
    <row r="6" spans="1:6" ht="15" customHeight="1">
      <c r="A6" s="18"/>
      <c r="B6" s="19"/>
      <c r="C6" s="19"/>
      <c r="D6" s="18"/>
      <c r="E6" s="19"/>
      <c r="F6" s="19"/>
    </row>
    <row r="7" spans="1:6" ht="15" customHeight="1">
      <c r="A7" s="19"/>
      <c r="B7" s="19"/>
      <c r="C7" s="19"/>
      <c r="D7" s="19"/>
      <c r="E7" s="19"/>
      <c r="F7" s="19"/>
    </row>
    <row r="8" spans="1:6" ht="15" customHeight="1">
      <c r="A8" s="19"/>
      <c r="B8" s="19"/>
      <c r="C8" s="19"/>
      <c r="D8" s="19"/>
      <c r="E8" s="19"/>
      <c r="F8" s="19"/>
    </row>
    <row r="9" spans="1:6" ht="15" customHeight="1">
      <c r="A9" s="19"/>
      <c r="B9" s="19"/>
      <c r="C9" s="19"/>
      <c r="D9" s="19"/>
      <c r="E9" s="19"/>
      <c r="F9" s="19"/>
    </row>
    <row r="10" spans="1:6" ht="15" customHeight="1">
      <c r="A10" s="19"/>
      <c r="B10" s="19"/>
      <c r="C10" s="19"/>
      <c r="D10" s="19"/>
      <c r="E10" s="19"/>
      <c r="F10" s="19"/>
    </row>
    <row r="11" spans="1:6" ht="15" customHeight="1">
      <c r="A11" s="19"/>
      <c r="B11" s="20" t="s">
        <v>221</v>
      </c>
      <c r="C11" s="21"/>
      <c r="D11" s="19"/>
      <c r="E11" s="19"/>
      <c r="F11" s="19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1"/>
  <sheetViews>
    <sheetView tabSelected="1" workbookViewId="0" topLeftCell="A1">
      <selection activeCell="D12" sqref="D12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7" width="20.00390625" style="4" customWidth="1"/>
    <col min="8" max="16384" width="7.50390625" style="5" customWidth="1"/>
  </cols>
  <sheetData>
    <row r="1" spans="1:7" s="1" customFormat="1" ht="37.5" customHeight="1">
      <c r="A1" s="6" t="s">
        <v>222</v>
      </c>
      <c r="B1" s="7"/>
      <c r="C1" s="7"/>
      <c r="D1" s="7"/>
      <c r="E1" s="7"/>
      <c r="F1" s="7"/>
      <c r="G1" s="8"/>
    </row>
    <row r="2" spans="1:7" s="1" customFormat="1" ht="15" customHeight="1">
      <c r="A2" s="9" t="s">
        <v>1</v>
      </c>
      <c r="B2" s="10"/>
      <c r="C2" s="10"/>
      <c r="D2" s="10"/>
      <c r="F2" s="11" t="s">
        <v>2</v>
      </c>
      <c r="G2" s="12" t="s">
        <v>3</v>
      </c>
    </row>
    <row r="3" spans="1:7" s="1" customFormat="1" ht="15" customHeight="1">
      <c r="A3" s="10" t="s">
        <v>4</v>
      </c>
      <c r="B3" s="10" t="s">
        <v>223</v>
      </c>
      <c r="C3" s="10" t="s">
        <v>224</v>
      </c>
      <c r="D3" s="10"/>
      <c r="E3" s="10"/>
      <c r="F3" s="10"/>
      <c r="G3" s="10" t="s">
        <v>28</v>
      </c>
    </row>
    <row r="4" spans="1:7" s="1" customFormat="1" ht="15" customHeight="1">
      <c r="A4" s="10"/>
      <c r="B4" s="10"/>
      <c r="C4" s="10" t="s">
        <v>77</v>
      </c>
      <c r="D4" s="10" t="s">
        <v>133</v>
      </c>
      <c r="E4" s="10" t="s">
        <v>225</v>
      </c>
      <c r="F4" s="10" t="s">
        <v>135</v>
      </c>
      <c r="G4" s="10" t="s">
        <v>226</v>
      </c>
    </row>
    <row r="5" spans="1:7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</row>
    <row r="6" spans="1:7" ht="15" customHeight="1">
      <c r="A6" s="13">
        <v>1</v>
      </c>
      <c r="B6" s="14" t="s">
        <v>77</v>
      </c>
      <c r="C6" s="15">
        <f>81759/10000</f>
        <v>8.1759</v>
      </c>
      <c r="D6" s="15">
        <v>8.18</v>
      </c>
      <c r="E6" s="15">
        <v>0</v>
      </c>
      <c r="F6" s="15">
        <v>0</v>
      </c>
      <c r="G6" s="15">
        <v>0</v>
      </c>
    </row>
    <row r="7" spans="1:7" ht="15" customHeight="1">
      <c r="A7" s="13">
        <v>2</v>
      </c>
      <c r="B7" s="14" t="s">
        <v>227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</row>
    <row r="8" spans="1:7" ht="15" customHeight="1">
      <c r="A8" s="13">
        <v>3</v>
      </c>
      <c r="B8" s="14" t="s">
        <v>228</v>
      </c>
      <c r="C8" s="15">
        <v>7.2</v>
      </c>
      <c r="D8" s="15">
        <v>7.2</v>
      </c>
      <c r="E8" s="15">
        <v>0</v>
      </c>
      <c r="F8" s="15">
        <v>0</v>
      </c>
      <c r="G8" s="15">
        <v>0</v>
      </c>
    </row>
    <row r="9" spans="1:256" ht="15" customHeight="1">
      <c r="A9" s="13">
        <v>4</v>
      </c>
      <c r="B9" s="14" t="s">
        <v>229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 s="13">
        <v>5</v>
      </c>
      <c r="B10" s="14" t="s">
        <v>230</v>
      </c>
      <c r="C10" s="15">
        <v>7.2</v>
      </c>
      <c r="D10" s="15">
        <v>7.2</v>
      </c>
      <c r="E10" s="15">
        <v>0</v>
      </c>
      <c r="F10" s="15">
        <v>0</v>
      </c>
      <c r="G10" s="15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 s="13">
        <v>6</v>
      </c>
      <c r="B11" s="14" t="s">
        <v>231</v>
      </c>
      <c r="C11" s="15">
        <v>0.9759</v>
      </c>
      <c r="D11" s="15">
        <v>0.98</v>
      </c>
      <c r="E11" s="15">
        <v>0</v>
      </c>
      <c r="F11" s="15">
        <v>0</v>
      </c>
      <c r="G11" s="15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/>
  <mergeCells count="5">
    <mergeCell ref="A1:G1"/>
    <mergeCell ref="A2:D2"/>
    <mergeCell ref="C3:F3"/>
    <mergeCell ref="A3:A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</dc:creator>
  <cp:keywords/>
  <dc:description/>
  <cp:lastModifiedBy>爱吃草莓的圆滚滚</cp:lastModifiedBy>
  <dcterms:created xsi:type="dcterms:W3CDTF">2017-06-22T00:56:19Z</dcterms:created>
  <dcterms:modified xsi:type="dcterms:W3CDTF">2019-08-27T07:25:43Z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